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Consol Income Statement" sheetId="1" r:id="rId1"/>
    <sheet name="Consol BS" sheetId="2" r:id="rId2"/>
    <sheet name="Notes" sheetId="3" r:id="rId3"/>
  </sheets>
  <externalReferences>
    <externalReference r:id="rId6"/>
  </externalReferences>
  <definedNames>
    <definedName name="_xlnm.Print_Area" localSheetId="1">'Consol BS'!$A$1:$I$75</definedName>
    <definedName name="_xlnm.Print_Area" localSheetId="0">'Consol Income Statement'!$A$1:$L$82</definedName>
    <definedName name="_xlnm.Print_Area" localSheetId="2">'Notes'!$A$1:$J$136</definedName>
    <definedName name="_xlnm.Print_Titles" localSheetId="0">'Consol Income Statement'!$16:$22</definedName>
    <definedName name="_xlnm.Print_Titles" localSheetId="2">'Notes'!$1:$13</definedName>
  </definedNames>
  <calcPr fullCalcOnLoad="1"/>
</workbook>
</file>

<file path=xl/sharedStrings.xml><?xml version="1.0" encoding="utf-8"?>
<sst xmlns="http://schemas.openxmlformats.org/spreadsheetml/2006/main" count="259" uniqueCount="207">
  <si>
    <t>TRANSOCEAN HOLDINGS BHD</t>
  </si>
  <si>
    <t>(36747 U)</t>
  </si>
  <si>
    <t>AND ITS SUBSIDIARIES</t>
  </si>
  <si>
    <t>QUARTERLY REPORT</t>
  </si>
  <si>
    <t>CONSOLIDATED INCOME STATEMENT</t>
  </si>
  <si>
    <t>FOR THE QUARTER ENDED AUGUST 31, 2001</t>
  </si>
  <si>
    <t>Quarterly report on consolidated results for the first quarter ended August 31, 2001. The figures have not been audited.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</si>
  <si>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</si>
  <si>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</si>
  <si>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</si>
  <si>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</si>
  <si>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</si>
  <si>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</si>
  <si>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</si>
  <si>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</si>
  <si>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</si>
  <si>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</si>
  <si>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</si>
  <si>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Revenue</t>
  </si>
  <si>
    <t>(b)</t>
  </si>
  <si>
    <t>Investment income</t>
  </si>
  <si>
    <t xml:space="preserve">(c) </t>
  </si>
  <si>
    <t>Other income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</si>
  <si>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</si>
  <si>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</si>
  <si>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</si>
  <si>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</si>
  <si>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</si>
  <si>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</si>
  <si>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</si>
  <si>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</si>
  <si>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</si>
  <si>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</si>
  <si>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</si>
  <si>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</si>
  <si>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</si>
  <si>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</si>
  <si>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</si>
  <si>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</si>
  <si>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</si>
  <si>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</si>
  <si>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</si>
  <si>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</si>
  <si>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</si>
  <si>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</si>
  <si>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Profit/(loss) after income tax</t>
  </si>
  <si>
    <t>before deducting minority interest</t>
  </si>
  <si>
    <t>(ii)</t>
  </si>
  <si>
    <t>Less minority interests</t>
  </si>
  <si>
    <t>(j)</t>
  </si>
  <si>
    <t>Pre-acquisition profit/(loss), if applicable</t>
  </si>
  <si>
    <t>(k)</t>
  </si>
  <si>
    <t>Net profit/(loss) after taxation from ordinary</t>
  </si>
  <si>
    <t>activities 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</si>
  <si>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</si>
  <si>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</si>
  <si>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</si>
  <si>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</si>
  <si>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</si>
  <si>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</si>
  <si>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profit/(loss)  attributable  to members</t>
  </si>
  <si>
    <t>of the  company</t>
  </si>
  <si>
    <t>Earnings/(Loss) per share based on 2(m) above after</t>
  </si>
  <si>
    <t>deducting any provision for preference</t>
  </si>
  <si>
    <t>dividends, if any :-</t>
  </si>
  <si>
    <t>Basic (based on</t>
  </si>
  <si>
    <t>ordinary shares) (sen)</t>
  </si>
  <si>
    <t>Fully diluted (based on</t>
  </si>
  <si>
    <t>CONSOLIDATED BALANCE SHEET</t>
  </si>
  <si>
    <t>AS AT AUGUST 31, 2001</t>
  </si>
  <si>
    <t>AS AT</t>
  </si>
  <si>
    <t>END OF</t>
  </si>
  <si>
    <t>PRECEDING</t>
  </si>
  <si>
    <t>FINANCIAL</t>
  </si>
  <si>
    <t>YEAR END</t>
  </si>
  <si>
    <t>RM'000</t>
  </si>
  <si>
    <t>Property, plant and equipment</t>
  </si>
  <si>
    <t>Investment property</t>
  </si>
  <si>
    <t>Investment in associated companies</t>
  </si>
  <si>
    <t>Land and Development Expenditure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</si>
  <si>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</si>
  <si>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</si>
  <si>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</si>
  <si>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</si>
  <si>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</si>
  <si>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</si>
  <si>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</si>
  <si>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</si>
  <si>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</si>
  <si>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</si>
  <si>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</si>
  <si>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</si>
  <si>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</si>
  <si>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</si>
  <si>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</si>
  <si>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Others (Amount due to a Director of subsidiary co)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</si>
  <si>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</si>
  <si>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</si>
  <si>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</si>
  <si>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</si>
  <si>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</si>
  <si>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</si>
  <si>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</si>
  <si>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</si>
  <si>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</si>
  <si>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</si>
  <si>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</t>
  </si>
  <si>
    <t>Long term borrowings</t>
  </si>
  <si>
    <t>Other long term liabilities</t>
  </si>
  <si>
    <t>Deferred taxation</t>
  </si>
  <si>
    <t>Net tangible assets per share (RM)</t>
  </si>
  <si>
    <t>Shareholders funds</t>
  </si>
  <si>
    <t>Less</t>
  </si>
  <si>
    <t>Intangible assets</t>
  </si>
  <si>
    <t>Net tangible assets</t>
  </si>
  <si>
    <t>No of shares</t>
  </si>
  <si>
    <t>EXPLANATORY NOTES</t>
  </si>
  <si>
    <t>TO THE ACCOUNTS FOR QUARTER ENDED AUGUST 31, 2001</t>
  </si>
  <si>
    <t>Accounting Policies</t>
  </si>
  <si>
    <t>The accounts of the Group are prepared using the same accounting policies and method of computation</t>
  </si>
  <si>
    <t>followed in the quarterly financial statements as compared with the most recent annual audited accounts.</t>
  </si>
  <si>
    <t>Exceptional Item</t>
  </si>
  <si>
    <t>There was no exceptional item for the current quarter and financial year-to-date.</t>
  </si>
  <si>
    <t>Extraordinary Item</t>
  </si>
  <si>
    <t>There was no extraordinary item for the current quarter and financial year-to-date.</t>
  </si>
  <si>
    <t>Taxation</t>
  </si>
  <si>
    <t>Taxation comprises :-</t>
  </si>
  <si>
    <t>Current taxation</t>
  </si>
  <si>
    <t>Under/(Over) provision of prior year taxation</t>
  </si>
  <si>
    <t>Although the Group recorded a loss position, taxation is mainly provided for certain profitable subsidiary companies.</t>
  </si>
  <si>
    <t>Profit/loss on Sale of Unquoted Investments and/or Properties</t>
  </si>
  <si>
    <t>There was no sale of investments and/or properties by the Group for the current quarter and financial year-to-date.</t>
  </si>
  <si>
    <t>Quoted Securities</t>
  </si>
  <si>
    <t>There was no purchase or disposal of quoted securities by the Group for the current quarter and financial</t>
  </si>
  <si>
    <t>year-to-date.</t>
  </si>
  <si>
    <t>Changes in the Composition of the Group</t>
  </si>
  <si>
    <t>There were no changes in the composition of the Group for the current quarter and financial year-to-date.</t>
  </si>
  <si>
    <t>Status of Corporate Proposal</t>
  </si>
  <si>
    <t>On October 10,  2001, the Company has proposed to implement the following :-</t>
  </si>
  <si>
    <t>a)</t>
  </si>
  <si>
    <t>a bonus issue of 8,999,550 Bonus Shares on the basis of nine Bonus Share for every twenty shares</t>
  </si>
  <si>
    <t>held on a date to be determined by the Board of Directors of the Company;</t>
  </si>
  <si>
    <t>b)</t>
  </si>
  <si>
    <t>to increase in the issued and paid-up capital of the Company pursuant to the proposed Bonus Issue</t>
  </si>
  <si>
    <t>and to increase its Authorised Share Capital from RM25.00 million comprising 25.00 million shares to</t>
  </si>
  <si>
    <t>RM50.00 million comprising 50.00 million shares; and</t>
  </si>
  <si>
    <t>c)</t>
  </si>
  <si>
    <t xml:space="preserve">to amend the existing Articles of Association of the Company in order to comply with the Listing </t>
  </si>
  <si>
    <t>Requirements of Kuala Lumpur Stock Exchange.</t>
  </si>
  <si>
    <t>The above proposals are subject to approvals being obtained from the KLSE for the listing of and the quotation</t>
  </si>
  <si>
    <t>for the Bonus Shares on the KLSE, the shareholders of the Company and any other relevant authorities.</t>
  </si>
  <si>
    <t>Issuances and Repayment of Debt and Equity Securities</t>
  </si>
  <si>
    <t>The Group has not issued nor repaid any debt and equity securities for the current financial year-to-date.</t>
  </si>
  <si>
    <t>Group Borrowings and Debt Securities</t>
  </si>
  <si>
    <t>Total group borrowings as at August 31, 2001 are as follows :-</t>
  </si>
  <si>
    <t>SECURED</t>
  </si>
  <si>
    <t>UNSECURED</t>
  </si>
  <si>
    <t>TOTAL</t>
  </si>
  <si>
    <t>LONG TERMS BORROWINGS</t>
  </si>
  <si>
    <t>Term Loan</t>
  </si>
  <si>
    <t>Bank Borrowings</t>
  </si>
  <si>
    <t>SHORT TERMS BORROWINGS</t>
  </si>
  <si>
    <t>As at August 31, 2001, the Group does not have any exposure in borrowings and debt securities denominated</t>
  </si>
  <si>
    <t>in foreign currency.</t>
  </si>
  <si>
    <t>CONTINGENT LIABILITIES</t>
  </si>
  <si>
    <t>Contingent liabilities of the Company as at October 22, 2001 (other than material litigation disclosed in Note 13)</t>
  </si>
  <si>
    <t>since the last annual balance sheet date comprise corporate guarantee of RM11.22 million and RM1.29 million</t>
  </si>
  <si>
    <t>respectively for securing bank borrowings to subsidiaries and hire purchase/leasing facilities utilised by the</t>
  </si>
  <si>
    <t>subsidiaries.</t>
  </si>
  <si>
    <t>OFF BALANCE SHEET FINANCIAL INSTRUMENTS</t>
  </si>
  <si>
    <t>The Group does not have any financial instruments with off balance sheet risk as at October 22, 2001.</t>
  </si>
  <si>
    <t>MATERIAL LITIGATION</t>
  </si>
  <si>
    <t>The Group is not engaged in any material litigation as at October 22, 2001.</t>
  </si>
  <si>
    <t>SEGMENTAL REPORTING</t>
  </si>
  <si>
    <t>Segmental analysis is not prepared as the Group activities are primarily that of a custom broker and the</t>
  </si>
  <si>
    <t>provision of trucking and transport services in Malaysia.</t>
  </si>
  <si>
    <t>MATERIAL CHANGE IN PROFIT BEFORE TAXATION COMPARED TO THE IMMEDIATE PRECEDING</t>
  </si>
  <si>
    <t>The Group recorded a loss before taxation of RM0.439 million as compared with a profit of RM0.109 million in the</t>
  </si>
  <si>
    <t>preceding quarter. This was mainly due to the drop in overall import/export business and consequently transportation</t>
  </si>
  <si>
    <t>activities in the country.</t>
  </si>
  <si>
    <t>REVIEW OF PERFORMANCE</t>
  </si>
  <si>
    <t>During the period under review, the Group recorded a total revenue of RM10.779 million (2001 RM15.486 million)</t>
  </si>
  <si>
    <t>and loss after taxation of RM0.559 million as compared with financial year 2001 which recorded a profit after taxation</t>
  </si>
  <si>
    <t xml:space="preserve">of RM0.643 million. Net loss attributable to members amounted to RM0.598 million as compared with the preceding </t>
  </si>
  <si>
    <t>year, a net profit of RM0.567 million.</t>
  </si>
  <si>
    <t>The loss recorded in this quarter were mainly due to the overall contraction of the world economy which affected the</t>
  </si>
  <si>
    <t>Company's business activities.</t>
  </si>
  <si>
    <t>MATERIAL SUBSEQUENT EVENTS</t>
  </si>
  <si>
    <t>No event of a material and unusual nature has arisen that have not been reflected in the financial statement in</t>
  </si>
  <si>
    <t>the interval between the end of the current quarter and as at October 22, 2001.</t>
  </si>
  <si>
    <t>CURRENT YEAR PROSPECT</t>
  </si>
  <si>
    <t>The sluggishness in the world economy affected the electrical and electronics sector in Malaysia. Malaysia's</t>
  </si>
  <si>
    <t>trading partners, most particularly US, Japan and Singapore are experiencing economic slowdown. The</t>
  </si>
  <si>
    <t>unexpected terrorism activities against the US and the war in Afghanistan are expected to further affect the</t>
  </si>
  <si>
    <t>whole world economy adversely.</t>
  </si>
  <si>
    <t>With these uncertanties, we do not expect impressive results for the remaining months in the financial</t>
  </si>
  <si>
    <t>year but we are striving to maintain our present market share and margin.</t>
  </si>
  <si>
    <t>VARIANCE OF ACTUAL PROFIT FROM FORECAST PROFIT/SHORTFALL IN PROFIT GUARANTEE</t>
  </si>
  <si>
    <t>The Group is not involved in any profit guarantee arrangement or providing any forecast profit.</t>
  </si>
  <si>
    <t>DIVIDEND</t>
  </si>
  <si>
    <t>The Directors do not recommend the payment of any dividend in respect of the current financial period.</t>
  </si>
  <si>
    <t>By Order of the Board</t>
  </si>
  <si>
    <t>Dated 24th October 2001</t>
  </si>
  <si>
    <t>n/a</t>
  </si>
  <si>
    <t>Others (Non-trade receivables)</t>
  </si>
  <si>
    <t>SEASONAL OR CYCLICAL FACTORS</t>
  </si>
  <si>
    <t>The business operations of the Group are not materially affected by any seasonal or cyclical factors.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</si>
</sst>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 &quot;#,##0_);\(&quot;RM &quot;#,##0\)"/>
    <numFmt numFmtId="179" formatCode="&quot;RM &quot;#,##0_);[Red]\(&quot;RM &quot;#,##0\)"/>
    <numFmt numFmtId="180" formatCode="&quot;RM &quot;#,##0.00_);\(&quot;RM &quot;#,##0.00\)"/>
    <numFmt numFmtId="181" formatCode="&quot;RM &quot;#,##0.00_);[Red]\(&quot;RM &quot;#,##0.00\)"/>
    <numFmt numFmtId="182" formatCode="_(&quot;RM &quot;* #,##0_);_(&quot;RM &quot;* \(#,##0\);_(&quot;RM &quot;* &quot;-&quot;_);_(@_)"/>
    <numFmt numFmtId="183" formatCode="_(&quot;RM &quot;* #,##0.00_);_(&quot;RM &quot;* \(#,##0.00\);_(&quot;RM &quot;* &quot;-&quot;??_);_(@_)"/>
    <numFmt numFmtId="184" formatCode="_(* #,##0.0_);_(* \(#,##0.0\);_(* &quot;-&quot;??_);_(@_)"/>
    <numFmt numFmtId="185" formatCode="_(* #,##0_);_(* \(#,##0\);_(* &quot;-&quot;??_);_(@_)"/>
    <numFmt numFmtId="186" formatCode="0.00_);[Red]\(0.00\)"/>
    <numFmt numFmtId="187" formatCode="0.0_);[Red]\(0.0\)"/>
    <numFmt numFmtId="188" formatCode="0_);[Red]\(0\)"/>
    <numFmt numFmtId="189" formatCode="0.0%"/>
    <numFmt numFmtId="190" formatCode="_(* #,##0.000_);_(* \(#,##0.000\);_(* &quot;-&quot;??_);_(@_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_(* #,##0.0_);_(* \(#,##0.0\);_(* &quot;-&quot;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000"/>
    <numFmt numFmtId="201" formatCode="0.000000000"/>
    <numFmt numFmtId="202" formatCode="0.00000000"/>
    <numFmt numFmtId="203" formatCode="0.0000000"/>
    <numFmt numFmtId="204" formatCode="0.000000"/>
    <numFmt numFmtId="205" formatCode="0.00000"/>
    <numFmt numFmtId="206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85" fontId="0" fillId="0" borderId="1" xfId="15" applyNumberFormat="1" applyBorder="1" applyAlignment="1">
      <alignment/>
    </xf>
    <xf numFmtId="185" fontId="0" fillId="0" borderId="1" xfId="15" applyNumberFormat="1" applyFont="1" applyBorder="1" applyAlignment="1">
      <alignment horizontal="center"/>
    </xf>
    <xf numFmtId="185" fontId="0" fillId="0" borderId="0" xfId="15" applyNumberFormat="1" applyAlignment="1">
      <alignment/>
    </xf>
    <xf numFmtId="0" fontId="0" fillId="0" borderId="0" xfId="0" applyAlignment="1" quotePrefix="1">
      <alignment/>
    </xf>
    <xf numFmtId="185" fontId="0" fillId="0" borderId="0" xfId="15" applyNumberFormat="1" applyFont="1" applyAlignment="1">
      <alignment horizontal="center"/>
    </xf>
    <xf numFmtId="185" fontId="0" fillId="0" borderId="2" xfId="15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171" fontId="0" fillId="0" borderId="1" xfId="15" applyNumberFormat="1" applyBorder="1" applyAlignment="1">
      <alignment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185" fontId="0" fillId="0" borderId="3" xfId="15" applyNumberFormat="1" applyBorder="1" applyAlignment="1">
      <alignment/>
    </xf>
    <xf numFmtId="185" fontId="0" fillId="0" borderId="0" xfId="15" applyNumberFormat="1" applyBorder="1" applyAlignment="1">
      <alignment/>
    </xf>
    <xf numFmtId="185" fontId="0" fillId="0" borderId="4" xfId="15" applyNumberFormat="1" applyBorder="1" applyAlignment="1">
      <alignment/>
    </xf>
    <xf numFmtId="185" fontId="0" fillId="0" borderId="5" xfId="15" applyNumberFormat="1" applyBorder="1" applyAlignment="1">
      <alignment/>
    </xf>
    <xf numFmtId="185" fontId="0" fillId="0" borderId="6" xfId="15" applyNumberFormat="1" applyBorder="1" applyAlignment="1">
      <alignment/>
    </xf>
    <xf numFmtId="199" fontId="0" fillId="0" borderId="4" xfId="15" applyNumberFormat="1" applyBorder="1" applyAlignment="1">
      <alignment/>
    </xf>
    <xf numFmtId="199" fontId="0" fillId="0" borderId="0" xfId="15" applyNumberFormat="1" applyAlignment="1">
      <alignment/>
    </xf>
    <xf numFmtId="185" fontId="0" fillId="0" borderId="7" xfId="15" applyNumberFormat="1" applyBorder="1" applyAlignment="1">
      <alignment/>
    </xf>
    <xf numFmtId="171" fontId="7" fillId="0" borderId="0" xfId="15" applyFont="1" applyAlignment="1">
      <alignment/>
    </xf>
    <xf numFmtId="171" fontId="0" fillId="0" borderId="0" xfId="15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5" fontId="0" fillId="0" borderId="9" xfId="15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5" fontId="0" fillId="0" borderId="11" xfId="15" applyNumberForma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185" fontId="0" fillId="0" borderId="5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5" fontId="4" fillId="0" borderId="0" xfId="15" applyNumberFormat="1" applyFont="1" applyAlignment="1">
      <alignment horizontal="center"/>
    </xf>
    <xf numFmtId="185" fontId="0" fillId="0" borderId="0" xfId="15" applyNumberFormat="1" applyAlignment="1">
      <alignment/>
    </xf>
    <xf numFmtId="185" fontId="0" fillId="0" borderId="0" xfId="15" applyNumberFormat="1" applyAlignment="1">
      <alignment horizontal="right"/>
    </xf>
    <xf numFmtId="185" fontId="0" fillId="0" borderId="7" xfId="15" applyNumberFormat="1" applyBorder="1" applyAlignment="1">
      <alignment/>
    </xf>
    <xf numFmtId="185" fontId="7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85" fontId="6" fillId="0" borderId="0" xfId="15" applyNumberFormat="1" applyFont="1" applyAlignment="1">
      <alignment/>
    </xf>
    <xf numFmtId="165" fontId="0" fillId="0" borderId="0" xfId="0" applyNumberFormat="1" applyAlignment="1">
      <alignment/>
    </xf>
    <xf numFmtId="171" fontId="0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5" fontId="4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6</xdr:col>
      <xdr:colOff>104775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2667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5</xdr:col>
      <xdr:colOff>885825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1400175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2600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Y2002%20Q1%200801%20Board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ReVsBud"/>
      <sheetName val="Consol Income Statement"/>
      <sheetName val="Consol BS"/>
      <sheetName val="Notes"/>
      <sheetName val="GRP BS"/>
      <sheetName val="GRP P&amp;L"/>
      <sheetName val="Workings"/>
      <sheetName val="Consol Adj"/>
      <sheetName val="Recon"/>
      <sheetName val="FY2001 P&amp;L"/>
      <sheetName val="FY2002 Budget"/>
    </sheetNames>
    <sheetDataSet>
      <sheetData sheetId="5">
        <row r="6">
          <cell r="Y6">
            <v>321917</v>
          </cell>
        </row>
        <row r="7">
          <cell r="Y7">
            <v>7702526</v>
          </cell>
        </row>
        <row r="8">
          <cell r="Y8">
            <v>2371115</v>
          </cell>
        </row>
        <row r="10">
          <cell r="Y10">
            <v>113023</v>
          </cell>
        </row>
        <row r="11">
          <cell r="Y11">
            <v>-40</v>
          </cell>
        </row>
        <row r="16">
          <cell r="Y16">
            <v>12847095</v>
          </cell>
        </row>
        <row r="17">
          <cell r="Y17">
            <v>2335215</v>
          </cell>
        </row>
        <row r="18">
          <cell r="Y18">
            <v>2197165</v>
          </cell>
        </row>
        <row r="19">
          <cell r="Y19">
            <v>0</v>
          </cell>
        </row>
        <row r="20">
          <cell r="Y20">
            <v>51595</v>
          </cell>
        </row>
        <row r="21">
          <cell r="Y21">
            <v>0</v>
          </cell>
        </row>
        <row r="22">
          <cell r="Y22">
            <v>169665</v>
          </cell>
        </row>
        <row r="23">
          <cell r="Y23">
            <v>0</v>
          </cell>
        </row>
        <row r="29">
          <cell r="Y29">
            <v>3000</v>
          </cell>
        </row>
        <row r="30">
          <cell r="Y30">
            <v>39546764.68</v>
          </cell>
        </row>
        <row r="31">
          <cell r="Y31">
            <v>3975845</v>
          </cell>
        </row>
        <row r="32">
          <cell r="Y32">
            <v>0</v>
          </cell>
        </row>
        <row r="33">
          <cell r="Y33">
            <v>3035928.5</v>
          </cell>
        </row>
        <row r="34">
          <cell r="Y34">
            <v>-222032</v>
          </cell>
        </row>
        <row r="35">
          <cell r="Y35">
            <v>-790351</v>
          </cell>
        </row>
        <row r="36">
          <cell r="Y36">
            <v>-8452974</v>
          </cell>
        </row>
        <row r="37">
          <cell r="Y37">
            <v>-693000</v>
          </cell>
        </row>
        <row r="38">
          <cell r="Y38">
            <v>-678846.34</v>
          </cell>
        </row>
        <row r="43">
          <cell r="Y43">
            <v>19999000</v>
          </cell>
        </row>
        <row r="44">
          <cell r="Y44">
            <v>8633140.84</v>
          </cell>
        </row>
        <row r="45">
          <cell r="Y45">
            <v>0</v>
          </cell>
        </row>
        <row r="47">
          <cell r="Y47">
            <v>0</v>
          </cell>
        </row>
      </sheetData>
      <sheetData sheetId="6">
        <row r="5">
          <cell r="Y5">
            <v>10779362</v>
          </cell>
          <cell r="Z5">
            <v>10779362</v>
          </cell>
        </row>
        <row r="9">
          <cell r="Y9">
            <v>3036750</v>
          </cell>
          <cell r="Z9">
            <v>3036750</v>
          </cell>
        </row>
        <row r="12">
          <cell r="Y12">
            <v>409189</v>
          </cell>
          <cell r="Z12">
            <v>409189</v>
          </cell>
        </row>
        <row r="13">
          <cell r="Y13">
            <v>754949.02</v>
          </cell>
          <cell r="Z13">
            <v>754949.02</v>
          </cell>
        </row>
        <row r="14">
          <cell r="Y14">
            <v>25000</v>
          </cell>
          <cell r="Z14">
            <v>25000</v>
          </cell>
        </row>
        <row r="15">
          <cell r="Y15">
            <v>1533056</v>
          </cell>
          <cell r="Z15">
            <v>1533056</v>
          </cell>
        </row>
        <row r="16">
          <cell r="Y16">
            <v>772785</v>
          </cell>
          <cell r="Z16">
            <v>772785</v>
          </cell>
        </row>
        <row r="22">
          <cell r="Y22">
            <v>19343</v>
          </cell>
          <cell r="Z22">
            <v>19343</v>
          </cell>
        </row>
        <row r="26">
          <cell r="AA26">
            <v>0</v>
          </cell>
        </row>
        <row r="30">
          <cell r="Y30">
            <v>120000</v>
          </cell>
          <cell r="Z30">
            <v>120000</v>
          </cell>
        </row>
        <row r="34">
          <cell r="Y34">
            <v>-38988.32</v>
          </cell>
          <cell r="Z34">
            <v>-38988.32</v>
          </cell>
        </row>
      </sheetData>
      <sheetData sheetId="7">
        <row r="49">
          <cell r="F49">
            <v>8031946</v>
          </cell>
          <cell r="G49">
            <v>421028</v>
          </cell>
        </row>
        <row r="50">
          <cell r="F50">
            <v>0</v>
          </cell>
          <cell r="G50">
            <v>0</v>
          </cell>
        </row>
        <row r="54">
          <cell r="F54">
            <v>2028848</v>
          </cell>
          <cell r="G54">
            <v>129108</v>
          </cell>
        </row>
        <row r="55">
          <cell r="F55">
            <v>5435985</v>
          </cell>
          <cell r="G55">
            <v>5253154</v>
          </cell>
        </row>
      </sheetData>
      <sheetData sheetId="10">
        <row r="8">
          <cell r="L8">
            <v>15486475</v>
          </cell>
        </row>
        <row r="10">
          <cell r="L10">
            <v>16762</v>
          </cell>
        </row>
        <row r="12">
          <cell r="L12">
            <v>2165167</v>
          </cell>
        </row>
        <row r="15">
          <cell r="L15">
            <v>553553</v>
          </cell>
        </row>
        <row r="16">
          <cell r="L16">
            <v>706325</v>
          </cell>
        </row>
        <row r="17">
          <cell r="L17">
            <v>25000</v>
          </cell>
        </row>
        <row r="22">
          <cell r="L22">
            <v>-237000</v>
          </cell>
        </row>
        <row r="26">
          <cell r="L26">
            <v>-75926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106"/>
  <sheetViews>
    <sheetView view="pageBreakPreview" zoomScale="60" zoomScaleNormal="75" workbookViewId="0" topLeftCell="D49">
      <selection activeCell="L20" sqref="L20"/>
    </sheetView>
  </sheetViews>
  <sheetFormatPr defaultColWidth="9.140625" defaultRowHeight="12.75"/>
  <cols>
    <col min="1" max="1" width="1.7109375" style="0" customWidth="1"/>
    <col min="2" max="3" width="4.57421875" style="0" customWidth="1"/>
    <col min="4" max="4" width="3.7109375" style="0" customWidth="1"/>
    <col min="6" max="6" width="16.421875" style="0" customWidth="1"/>
    <col min="7" max="7" width="14.28125" style="0" customWidth="1"/>
    <col min="8" max="9" width="18.7109375" style="0" customWidth="1"/>
    <col min="10" max="10" width="2.00390625" style="0" customWidth="1"/>
    <col min="11" max="12" width="18.7109375" style="0" customWidth="1"/>
    <col min="14" max="14" width="9.7109375" style="0" bestFit="1" customWidth="1"/>
  </cols>
  <sheetData>
    <row r="6" spans="2:12" ht="15.75">
      <c r="B6" s="51" t="s">
        <v>0</v>
      </c>
      <c r="C6" s="52"/>
      <c r="D6" s="52"/>
      <c r="E6" s="52"/>
      <c r="F6" s="52"/>
      <c r="G6" s="53"/>
      <c r="H6" s="53"/>
      <c r="I6" s="53"/>
      <c r="J6" s="53"/>
      <c r="K6" s="53"/>
      <c r="L6" s="53"/>
    </row>
    <row r="7" spans="2:12" ht="12.75">
      <c r="B7" s="50" t="s">
        <v>1</v>
      </c>
      <c r="C7" s="52"/>
      <c r="D7" s="52"/>
      <c r="E7" s="52"/>
      <c r="F7" s="52"/>
      <c r="G7" s="53"/>
      <c r="H7" s="53"/>
      <c r="I7" s="53"/>
      <c r="J7" s="53"/>
      <c r="K7" s="53"/>
      <c r="L7" s="53"/>
    </row>
    <row r="8" spans="2:12" ht="12.75">
      <c r="B8" s="54" t="s">
        <v>2</v>
      </c>
      <c r="C8" s="55"/>
      <c r="D8" s="55"/>
      <c r="E8" s="55"/>
      <c r="F8" s="55"/>
      <c r="G8" s="56"/>
      <c r="H8" s="56"/>
      <c r="I8" s="56"/>
      <c r="J8" s="56"/>
      <c r="K8" s="56"/>
      <c r="L8" s="56"/>
    </row>
    <row r="10" spans="2:12" ht="12.75">
      <c r="B10" s="54" t="s">
        <v>3</v>
      </c>
      <c r="C10" s="55"/>
      <c r="D10" s="55"/>
      <c r="E10" s="55"/>
      <c r="F10" s="55"/>
      <c r="G10" s="56"/>
      <c r="H10" s="56"/>
      <c r="I10" s="56"/>
      <c r="J10" s="56"/>
      <c r="K10" s="56"/>
      <c r="L10" s="56"/>
    </row>
    <row r="11" spans="2:12" ht="12.75">
      <c r="B11" s="54" t="s">
        <v>4</v>
      </c>
      <c r="C11" s="55"/>
      <c r="D11" s="55"/>
      <c r="E11" s="55"/>
      <c r="F11" s="55"/>
      <c r="G11" s="56"/>
      <c r="H11" s="56"/>
      <c r="I11" s="56"/>
      <c r="J11" s="56"/>
      <c r="K11" s="56"/>
      <c r="L11" s="56"/>
    </row>
    <row r="12" spans="2:12" ht="12.75">
      <c r="B12" s="54" t="s">
        <v>5</v>
      </c>
      <c r="C12" s="55"/>
      <c r="D12" s="55"/>
      <c r="E12" s="55"/>
      <c r="F12" s="55"/>
      <c r="G12" s="56"/>
      <c r="H12" s="56"/>
      <c r="I12" s="56"/>
      <c r="J12" s="56"/>
      <c r="K12" s="56"/>
      <c r="L12" s="56"/>
    </row>
    <row r="14" spans="2:12" ht="12.75">
      <c r="B14" s="52" t="s">
        <v>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6" spans="8:12" ht="12.75">
      <c r="H16" s="50" t="s">
        <v>7</v>
      </c>
      <c r="I16" s="50"/>
      <c r="J16" s="2"/>
      <c r="K16" s="50" t="s">
        <v>8</v>
      </c>
      <c r="L16" s="50"/>
    </row>
    <row r="17" spans="8:12" ht="12.75">
      <c r="H17" s="2" t="s">
        <v>9</v>
      </c>
      <c r="I17" s="2" t="s">
        <v>10</v>
      </c>
      <c r="J17" s="2"/>
      <c r="K17" s="2" t="s">
        <v>9</v>
      </c>
      <c r="L17" s="2" t="s">
        <v>10</v>
      </c>
    </row>
    <row r="18" spans="8:12" ht="12.75">
      <c r="H18" s="2" t="s">
        <v>11</v>
      </c>
      <c r="I18" s="2" t="s">
        <v>12</v>
      </c>
      <c r="J18" s="2"/>
      <c r="K18" s="2" t="s">
        <v>11</v>
      </c>
      <c r="L18" s="2" t="s">
        <v>12</v>
      </c>
    </row>
    <row r="19" spans="8:12" ht="12.75">
      <c r="H19" s="2" t="s">
        <v>13</v>
      </c>
      <c r="I19" s="2" t="s">
        <v>13</v>
      </c>
      <c r="J19" s="2"/>
      <c r="K19" s="2" t="s">
        <v>14</v>
      </c>
      <c r="L19" s="2" t="s">
        <v>15</v>
      </c>
    </row>
    <row r="20" spans="8:12" ht="12.75">
      <c r="H20" s="6">
        <v>37134</v>
      </c>
      <c r="I20" s="6">
        <v>36769</v>
      </c>
      <c r="J20" s="6"/>
      <c r="K20" s="6">
        <f>H20</f>
        <v>37134</v>
      </c>
      <c r="L20" s="6">
        <f>I20</f>
        <v>36769</v>
      </c>
    </row>
    <row r="21" spans="8:13" ht="12.75">
      <c r="H21" s="2" t="s">
        <v>16</v>
      </c>
      <c r="I21" s="2" t="s">
        <v>16</v>
      </c>
      <c r="J21" s="2"/>
      <c r="K21" s="2" t="s">
        <v>16</v>
      </c>
      <c r="L21" s="2" t="s">
        <v>16</v>
      </c>
      <c r="M21" s="2"/>
    </row>
    <row r="23" spans="2:12" ht="13.5" thickBot="1">
      <c r="B23">
        <v>1</v>
      </c>
      <c r="C23" t="s">
        <v>17</v>
      </c>
      <c r="D23" t="s">
        <v>18</v>
      </c>
      <c r="H23" s="7">
        <f>'[1]GRP P&amp;L'!Z5/1000</f>
        <v>10779.362</v>
      </c>
      <c r="I23" s="8">
        <f>'[1]FY2001 P&amp;L'!L8/1000</f>
        <v>15486.475</v>
      </c>
      <c r="J23" s="9"/>
      <c r="K23" s="7">
        <f>'[1]GRP P&amp;L'!Y5/1000</f>
        <v>10779.362</v>
      </c>
      <c r="L23" s="8">
        <f>I23</f>
        <v>15486.475</v>
      </c>
    </row>
    <row r="24" spans="8:12" ht="13.5" thickTop="1">
      <c r="H24" s="9"/>
      <c r="I24" s="9"/>
      <c r="J24" s="9"/>
      <c r="K24" s="9"/>
      <c r="L24" s="9"/>
    </row>
    <row r="25" spans="3:12" ht="13.5" thickBot="1">
      <c r="C25" t="s">
        <v>19</v>
      </c>
      <c r="D25" t="s">
        <v>20</v>
      </c>
      <c r="H25" s="7">
        <v>0</v>
      </c>
      <c r="I25" s="8">
        <v>0</v>
      </c>
      <c r="J25" s="9"/>
      <c r="K25" s="7">
        <f>E25</f>
        <v>0</v>
      </c>
      <c r="L25" s="8">
        <v>0</v>
      </c>
    </row>
    <row r="26" spans="8:12" ht="13.5" thickTop="1">
      <c r="H26" s="9"/>
      <c r="I26" s="9"/>
      <c r="J26" s="9"/>
      <c r="K26" s="9"/>
      <c r="L26" s="9"/>
    </row>
    <row r="27" spans="3:12" ht="13.5" thickBot="1">
      <c r="C27" s="10" t="s">
        <v>21</v>
      </c>
      <c r="D27" t="s">
        <v>22</v>
      </c>
      <c r="H27" s="7">
        <f>'[1]GRP P&amp;L'!Z22/1000</f>
        <v>19.343</v>
      </c>
      <c r="I27" s="8">
        <f>'[1]FY2001 P&amp;L'!L10/1000</f>
        <v>16.762</v>
      </c>
      <c r="J27" s="9"/>
      <c r="K27" s="7">
        <f>'[1]GRP P&amp;L'!Y22/1000</f>
        <v>19.343</v>
      </c>
      <c r="L27" s="8">
        <f>I27</f>
        <v>16.762</v>
      </c>
    </row>
    <row r="28" spans="8:12" ht="13.5" thickTop="1">
      <c r="H28" s="9"/>
      <c r="I28" s="11"/>
      <c r="J28" s="9"/>
      <c r="K28" s="9"/>
      <c r="L28" s="11"/>
    </row>
    <row r="29" spans="2:12" ht="12.75">
      <c r="B29">
        <v>2</v>
      </c>
      <c r="C29" t="s">
        <v>17</v>
      </c>
      <c r="D29" t="s">
        <v>23</v>
      </c>
      <c r="H29" s="9">
        <f>('[1]GRP P&amp;L'!Z9-'[1]GRP P&amp;L'!Z14-'[1]GRP P&amp;L'!Z15-'[1]GRP P&amp;L'!Z16+'[1]GRP P&amp;L'!Z22)/1000</f>
        <v>725.252</v>
      </c>
      <c r="I29" s="11">
        <f>('[1]FY2001 P&amp;L'!L12-'[1]FY2001 P&amp;L'!L17)/1000</f>
        <v>2140.167</v>
      </c>
      <c r="J29" s="9"/>
      <c r="K29" s="9">
        <f>('[1]GRP P&amp;L'!Y9-'[1]GRP P&amp;L'!Y16-'[1]GRP P&amp;L'!Y14+'[1]GRP P&amp;L'!Y22-'[1]GRP P&amp;L'!Y15)/1000</f>
        <v>725.252</v>
      </c>
      <c r="L29" s="11">
        <f>I29</f>
        <v>2140.167</v>
      </c>
    </row>
    <row r="30" spans="4:12" ht="12.75">
      <c r="D30" t="s">
        <v>24</v>
      </c>
      <c r="H30" s="9"/>
      <c r="I30" s="9"/>
      <c r="J30" s="9"/>
      <c r="K30" s="9"/>
      <c r="L30" s="9"/>
    </row>
    <row r="31" spans="4:12" ht="12.75">
      <c r="D31" t="s">
        <v>25</v>
      </c>
      <c r="H31" s="9"/>
      <c r="I31" s="9"/>
      <c r="J31" s="9"/>
      <c r="K31" s="9"/>
      <c r="L31" s="9"/>
    </row>
    <row r="32" spans="4:12" ht="12.75">
      <c r="D32" t="s">
        <v>26</v>
      </c>
      <c r="H32" s="9"/>
      <c r="I32" s="9"/>
      <c r="J32" s="9"/>
      <c r="K32" s="9"/>
      <c r="L32" s="9"/>
    </row>
    <row r="33" spans="4:12" ht="12.75">
      <c r="D33" t="s">
        <v>27</v>
      </c>
      <c r="H33" s="9"/>
      <c r="I33" s="9"/>
      <c r="J33" s="9"/>
      <c r="K33" s="9"/>
      <c r="L33" s="9"/>
    </row>
    <row r="34" spans="8:12" ht="12.75">
      <c r="H34" s="9"/>
      <c r="I34" s="9"/>
      <c r="J34" s="9"/>
      <c r="K34" s="9"/>
      <c r="L34" s="9"/>
    </row>
    <row r="35" spans="3:12" ht="12.75">
      <c r="C35" t="s">
        <v>19</v>
      </c>
      <c r="D35" t="s">
        <v>28</v>
      </c>
      <c r="H35" s="9">
        <f>-'[1]GRP P&amp;L'!Z12/1000</f>
        <v>-409.189</v>
      </c>
      <c r="I35" s="11">
        <f>-'[1]FY2001 P&amp;L'!L15/1000</f>
        <v>-553.553</v>
      </c>
      <c r="J35" s="9"/>
      <c r="K35" s="9">
        <f>-'[1]GRP P&amp;L'!Y12/1000</f>
        <v>-409.189</v>
      </c>
      <c r="L35" s="11">
        <f>I35</f>
        <v>-553.553</v>
      </c>
    </row>
    <row r="36" spans="8:12" ht="12.75">
      <c r="H36" s="9"/>
      <c r="I36" s="9"/>
      <c r="J36" s="9"/>
      <c r="K36" s="9"/>
      <c r="L36" s="9"/>
    </row>
    <row r="37" spans="3:12" ht="12.75">
      <c r="C37" s="10" t="s">
        <v>21</v>
      </c>
      <c r="D37" t="s">
        <v>29</v>
      </c>
      <c r="H37" s="9">
        <f>-'[1]GRP P&amp;L'!Z13/1000</f>
        <v>-754.94902</v>
      </c>
      <c r="I37" s="11">
        <f>-'[1]FY2001 P&amp;L'!L16/1000</f>
        <v>-706.325</v>
      </c>
      <c r="J37" s="9"/>
      <c r="K37" s="9">
        <f>-'[1]GRP P&amp;L'!Y13/1000</f>
        <v>-754.94902</v>
      </c>
      <c r="L37" s="11">
        <f>I37</f>
        <v>-706.325</v>
      </c>
    </row>
    <row r="38" spans="8:12" ht="12.75">
      <c r="H38" s="9"/>
      <c r="I38" s="9"/>
      <c r="J38" s="9"/>
      <c r="K38" s="9"/>
      <c r="L38" s="9"/>
    </row>
    <row r="39" spans="3:12" ht="12.75">
      <c r="C39" t="s">
        <v>30</v>
      </c>
      <c r="D39" t="s">
        <v>31</v>
      </c>
      <c r="H39" s="9">
        <v>0</v>
      </c>
      <c r="I39" s="11">
        <v>0</v>
      </c>
      <c r="J39" s="9"/>
      <c r="K39" s="9">
        <v>0</v>
      </c>
      <c r="L39" s="11">
        <f>I39</f>
        <v>0</v>
      </c>
    </row>
    <row r="40" spans="8:12" ht="12.75">
      <c r="H40" s="12"/>
      <c r="I40" s="12"/>
      <c r="J40" s="9"/>
      <c r="K40" s="12"/>
      <c r="L40" s="12"/>
    </row>
    <row r="41" spans="3:13" ht="12.75">
      <c r="C41" t="s">
        <v>32</v>
      </c>
      <c r="D41" t="s">
        <v>33</v>
      </c>
      <c r="H41" s="9">
        <f>SUM(H29:H40)</f>
        <v>-438.8860200000001</v>
      </c>
      <c r="I41" s="9">
        <f>SUM(I29:I40)</f>
        <v>880.289</v>
      </c>
      <c r="J41" s="9"/>
      <c r="K41" s="9">
        <f>SUM(K29:K40)</f>
        <v>-438.8860200000001</v>
      </c>
      <c r="L41" s="9">
        <f>SUM(L29:L40)</f>
        <v>880.289</v>
      </c>
      <c r="M41" s="13"/>
    </row>
    <row r="42" spans="4:12" ht="12.75">
      <c r="D42" t="s">
        <v>34</v>
      </c>
      <c r="H42" s="9"/>
      <c r="I42" s="9"/>
      <c r="J42" s="9"/>
      <c r="K42" s="9"/>
      <c r="L42" s="9"/>
    </row>
    <row r="43" spans="4:12" ht="12.75">
      <c r="D43" t="s">
        <v>35</v>
      </c>
      <c r="H43" s="9"/>
      <c r="I43" s="9"/>
      <c r="J43" s="9"/>
      <c r="K43" s="9"/>
      <c r="L43" s="9"/>
    </row>
    <row r="44" spans="8:12" ht="12.75">
      <c r="H44" s="9"/>
      <c r="I44" s="9"/>
      <c r="J44" s="9"/>
      <c r="K44" s="9"/>
      <c r="L44" s="9"/>
    </row>
    <row r="45" spans="3:12" ht="12.75">
      <c r="C45" t="s">
        <v>36</v>
      </c>
      <c r="D45" t="s">
        <v>37</v>
      </c>
      <c r="H45" s="9">
        <f>'[1]GRP P&amp;L'!AA26/1000</f>
        <v>0</v>
      </c>
      <c r="I45" s="11">
        <v>0</v>
      </c>
      <c r="J45" s="9"/>
      <c r="K45" s="9">
        <f>E45</f>
        <v>0</v>
      </c>
      <c r="L45" s="11">
        <f>I45</f>
        <v>0</v>
      </c>
    </row>
    <row r="46" spans="4:12" ht="12.75">
      <c r="D46" t="s">
        <v>38</v>
      </c>
      <c r="H46" s="9"/>
      <c r="I46" s="9"/>
      <c r="J46" s="9"/>
      <c r="K46" s="9"/>
      <c r="L46" s="9"/>
    </row>
    <row r="47" spans="8:12" ht="12.75">
      <c r="H47" s="12"/>
      <c r="I47" s="12"/>
      <c r="J47" s="9"/>
      <c r="K47" s="12"/>
      <c r="L47" s="12"/>
    </row>
    <row r="48" spans="3:12" ht="12.75">
      <c r="C48" t="s">
        <v>39</v>
      </c>
      <c r="D48" t="s">
        <v>40</v>
      </c>
      <c r="H48" s="9">
        <f>H41+H45</f>
        <v>-438.8860200000001</v>
      </c>
      <c r="I48" s="9">
        <f>I41+I45</f>
        <v>880.289</v>
      </c>
      <c r="J48" s="9"/>
      <c r="K48" s="9">
        <f>K41+K45</f>
        <v>-438.8860200000001</v>
      </c>
      <c r="L48" s="9">
        <f>L41+L45</f>
        <v>880.289</v>
      </c>
    </row>
    <row r="49" spans="4:12" ht="12.75">
      <c r="D49" t="s">
        <v>41</v>
      </c>
      <c r="H49" s="9"/>
      <c r="I49" s="9"/>
      <c r="J49" s="9"/>
      <c r="K49" s="9"/>
      <c r="L49" s="9"/>
    </row>
    <row r="50" spans="8:12" ht="12.75">
      <c r="H50" s="9"/>
      <c r="I50" s="9"/>
      <c r="J50" s="9"/>
      <c r="K50" s="9"/>
      <c r="L50" s="9"/>
    </row>
    <row r="51" spans="3:12" ht="12.75">
      <c r="C51" t="s">
        <v>42</v>
      </c>
      <c r="D51" t="s">
        <v>43</v>
      </c>
      <c r="H51" s="9">
        <f>-'[1]GRP P&amp;L'!Z30/1000</f>
        <v>-120</v>
      </c>
      <c r="I51" s="11">
        <f>'[1]FY2001 P&amp;L'!L22/1000</f>
        <v>-237</v>
      </c>
      <c r="J51" s="9"/>
      <c r="K51" s="9">
        <f>-'[1]GRP P&amp;L'!Y30/1000</f>
        <v>-120</v>
      </c>
      <c r="L51" s="11">
        <f>I51</f>
        <v>-237</v>
      </c>
    </row>
    <row r="52" spans="8:12" ht="12.75">
      <c r="H52" s="12"/>
      <c r="I52" s="12"/>
      <c r="J52" s="9"/>
      <c r="K52" s="12"/>
      <c r="L52" s="12"/>
    </row>
    <row r="53" spans="3:12" ht="12.75">
      <c r="C53" t="s">
        <v>44</v>
      </c>
      <c r="D53" t="s">
        <v>44</v>
      </c>
      <c r="E53" t="s">
        <v>45</v>
      </c>
      <c r="H53" s="9">
        <f>H48+H51</f>
        <v>-558.8860200000001</v>
      </c>
      <c r="I53" s="9">
        <f>I48+I51</f>
        <v>643.289</v>
      </c>
      <c r="J53" s="9"/>
      <c r="K53" s="9">
        <f>K48+K51</f>
        <v>-558.8860200000001</v>
      </c>
      <c r="L53" s="9">
        <f>L48+L51</f>
        <v>643.289</v>
      </c>
    </row>
    <row r="54" spans="5:12" ht="12.75">
      <c r="E54" t="s">
        <v>46</v>
      </c>
      <c r="H54" s="9"/>
      <c r="I54" s="9"/>
      <c r="J54" s="9"/>
      <c r="K54" s="9"/>
      <c r="L54" s="9"/>
    </row>
    <row r="55" spans="8:12" ht="12.75">
      <c r="H55" s="9"/>
      <c r="I55" s="9"/>
      <c r="J55" s="9"/>
      <c r="K55" s="9"/>
      <c r="L55" s="9"/>
    </row>
    <row r="56" spans="4:12" ht="12.75">
      <c r="D56" t="s">
        <v>47</v>
      </c>
      <c r="E56" t="s">
        <v>48</v>
      </c>
      <c r="H56" s="9">
        <f>-'[1]GRP P&amp;L'!Z34/1000</f>
        <v>38.98832</v>
      </c>
      <c r="I56" s="11">
        <f>-'[1]FY2001 P&amp;L'!L26/1000</f>
        <v>75.926</v>
      </c>
      <c r="J56" s="9"/>
      <c r="K56" s="9">
        <f>-'[1]GRP P&amp;L'!Y34/1000</f>
        <v>38.98832</v>
      </c>
      <c r="L56" s="11">
        <f>I56</f>
        <v>75.926</v>
      </c>
    </row>
    <row r="57" spans="8:12" ht="12.75">
      <c r="H57" s="12"/>
      <c r="I57" s="12"/>
      <c r="J57" s="9"/>
      <c r="K57" s="12"/>
      <c r="L57" s="12"/>
    </row>
    <row r="58" spans="8:12" ht="12.75">
      <c r="H58" s="9">
        <f>H53-H56</f>
        <v>-597.8743400000002</v>
      </c>
      <c r="I58" s="9">
        <f>I53-I56</f>
        <v>567.3629999999999</v>
      </c>
      <c r="J58" s="9"/>
      <c r="K58" s="9">
        <f>K53-K56</f>
        <v>-597.8743400000002</v>
      </c>
      <c r="L58" s="9">
        <f>L53-L56</f>
        <v>567.3629999999999</v>
      </c>
    </row>
    <row r="59" spans="8:12" ht="12.75">
      <c r="H59" s="9"/>
      <c r="I59" s="9"/>
      <c r="J59" s="9"/>
      <c r="K59" s="9"/>
      <c r="L59" s="9"/>
    </row>
    <row r="60" spans="3:12" ht="12.75">
      <c r="C60" t="s">
        <v>49</v>
      </c>
      <c r="D60" t="s">
        <v>50</v>
      </c>
      <c r="H60" s="14">
        <v>0</v>
      </c>
      <c r="I60" s="9"/>
      <c r="J60" s="9"/>
      <c r="K60" s="9"/>
      <c r="L60" s="9"/>
    </row>
    <row r="61" spans="8:12" ht="12.75">
      <c r="H61" s="12"/>
      <c r="I61" s="12"/>
      <c r="J61" s="9"/>
      <c r="K61" s="12"/>
      <c r="L61" s="12"/>
    </row>
    <row r="62" spans="3:12" ht="12.75">
      <c r="C62" t="s">
        <v>51</v>
      </c>
      <c r="D62" t="s">
        <v>52</v>
      </c>
      <c r="H62" s="9">
        <f>H58+H60</f>
        <v>-597.8743400000002</v>
      </c>
      <c r="I62" s="9">
        <f>I58+I60</f>
        <v>567.3629999999999</v>
      </c>
      <c r="J62" s="9"/>
      <c r="K62" s="9">
        <f>K58+K60</f>
        <v>-597.8743400000002</v>
      </c>
      <c r="L62" s="9">
        <f>L58+L60</f>
        <v>567.3629999999999</v>
      </c>
    </row>
    <row r="63" spans="4:12" ht="12.75">
      <c r="D63" t="s">
        <v>53</v>
      </c>
      <c r="H63" s="9"/>
      <c r="I63" s="9"/>
      <c r="J63" s="9"/>
      <c r="K63" s="9"/>
      <c r="L63" s="9"/>
    </row>
    <row r="64" spans="8:12" ht="12.75">
      <c r="H64" s="9"/>
      <c r="I64" s="9"/>
      <c r="J64" s="9"/>
      <c r="K64" s="9"/>
      <c r="L64" s="9"/>
    </row>
    <row r="65" spans="3:12" ht="12.75">
      <c r="C65" t="s">
        <v>54</v>
      </c>
      <c r="D65" t="s">
        <v>44</v>
      </c>
      <c r="E65" t="s">
        <v>55</v>
      </c>
      <c r="H65" s="9">
        <v>0</v>
      </c>
      <c r="I65" s="11">
        <v>0</v>
      </c>
      <c r="J65" s="9"/>
      <c r="K65" s="9">
        <v>0</v>
      </c>
      <c r="L65" s="11">
        <v>0</v>
      </c>
    </row>
    <row r="66" spans="4:12" ht="12.75">
      <c r="D66" t="s">
        <v>47</v>
      </c>
      <c r="E66" t="s">
        <v>48</v>
      </c>
      <c r="H66" s="9">
        <v>0</v>
      </c>
      <c r="I66" s="11">
        <v>0</v>
      </c>
      <c r="J66" s="9"/>
      <c r="K66" s="9">
        <v>0</v>
      </c>
      <c r="L66" s="11">
        <v>0</v>
      </c>
    </row>
    <row r="67" spans="4:12" ht="12.75">
      <c r="D67" t="s">
        <v>56</v>
      </c>
      <c r="E67" t="s">
        <v>57</v>
      </c>
      <c r="H67" s="9">
        <v>0</v>
      </c>
      <c r="I67" s="11">
        <v>0</v>
      </c>
      <c r="J67" s="9"/>
      <c r="K67" s="9">
        <v>0</v>
      </c>
      <c r="L67" s="11">
        <v>0</v>
      </c>
    </row>
    <row r="68" spans="5:12" ht="12.75">
      <c r="E68" t="s">
        <v>58</v>
      </c>
      <c r="H68" s="9"/>
      <c r="I68" s="9"/>
      <c r="J68" s="9"/>
      <c r="K68" s="9"/>
      <c r="L68" s="9"/>
    </row>
    <row r="69" spans="8:12" ht="12.75">
      <c r="H69" s="12"/>
      <c r="I69" s="12"/>
      <c r="J69" s="9"/>
      <c r="K69" s="12"/>
      <c r="L69" s="12"/>
    </row>
    <row r="70" spans="3:14" ht="12.75">
      <c r="C70" t="s">
        <v>59</v>
      </c>
      <c r="D70" t="s">
        <v>60</v>
      </c>
      <c r="H70" s="9">
        <f>H58-H65-H66-H67</f>
        <v>-597.8743400000002</v>
      </c>
      <c r="I70" s="9">
        <f>I58-I65-I66-I67</f>
        <v>567.3629999999999</v>
      </c>
      <c r="J70" s="9"/>
      <c r="K70" s="9">
        <f>K58-K65-K66-K67</f>
        <v>-597.8743400000002</v>
      </c>
      <c r="L70" s="9">
        <f>L58-L65-L66-L67</f>
        <v>567.3629999999999</v>
      </c>
      <c r="N70" s="15"/>
    </row>
    <row r="71" spans="4:12" ht="13.5" thickBot="1">
      <c r="D71" t="s">
        <v>61</v>
      </c>
      <c r="H71" s="7"/>
      <c r="I71" s="7"/>
      <c r="J71" s="9"/>
      <c r="K71" s="7"/>
      <c r="L71" s="7"/>
    </row>
    <row r="72" ht="13.5" thickTop="1"/>
    <row r="73" spans="8:12" ht="12.75">
      <c r="H73" s="9"/>
      <c r="I73" s="9"/>
      <c r="J73" s="9"/>
      <c r="K73" s="9"/>
      <c r="L73" s="9"/>
    </row>
    <row r="74" spans="2:12" ht="12.75">
      <c r="B74">
        <v>3</v>
      </c>
      <c r="C74" t="s">
        <v>17</v>
      </c>
      <c r="D74" t="s">
        <v>62</v>
      </c>
      <c r="H74" s="9"/>
      <c r="I74" s="9"/>
      <c r="J74" s="9"/>
      <c r="K74" s="9"/>
      <c r="L74" s="9"/>
    </row>
    <row r="75" spans="4:12" ht="12.75">
      <c r="D75" t="s">
        <v>63</v>
      </c>
      <c r="H75" s="9"/>
      <c r="I75" s="9"/>
      <c r="J75" s="9"/>
      <c r="K75" s="9"/>
      <c r="L75" s="9"/>
    </row>
    <row r="76" spans="4:12" ht="12.75">
      <c r="D76" t="s">
        <v>64</v>
      </c>
      <c r="H76" s="9"/>
      <c r="I76" s="9"/>
      <c r="J76" s="9"/>
      <c r="K76" s="9"/>
      <c r="L76" s="9"/>
    </row>
    <row r="77" spans="8:12" ht="12.75">
      <c r="H77" s="9"/>
      <c r="I77" s="9"/>
      <c r="J77" s="9"/>
      <c r="K77" s="9"/>
      <c r="L77" s="9"/>
    </row>
    <row r="78" spans="4:12" ht="13.5" thickBot="1">
      <c r="D78" t="s">
        <v>44</v>
      </c>
      <c r="E78" t="s">
        <v>65</v>
      </c>
      <c r="G78" s="9">
        <v>19999000</v>
      </c>
      <c r="H78" s="16">
        <f>H70*1000/$G$78*100</f>
        <v>-2.989521176058804</v>
      </c>
      <c r="I78" s="16">
        <f>I70*1000/$G$78*100</f>
        <v>2.836956847842392</v>
      </c>
      <c r="J78" s="9"/>
      <c r="K78" s="16">
        <f>K70*1000/$G$78*100</f>
        <v>-2.989521176058804</v>
      </c>
      <c r="L78" s="16">
        <f>L70*1000/$G$78*100</f>
        <v>2.836956847842392</v>
      </c>
    </row>
    <row r="79" spans="5:12" ht="13.5" thickTop="1">
      <c r="E79" t="s">
        <v>66</v>
      </c>
      <c r="H79" s="9"/>
      <c r="I79" s="9"/>
      <c r="J79" s="9"/>
      <c r="K79" s="9"/>
      <c r="L79" s="9"/>
    </row>
    <row r="80" spans="8:12" ht="12.75">
      <c r="H80" s="9"/>
      <c r="I80" s="9"/>
      <c r="J80" s="9"/>
      <c r="K80" s="9"/>
      <c r="L80" s="9"/>
    </row>
    <row r="81" spans="4:12" ht="13.5" thickBot="1">
      <c r="D81" t="s">
        <v>47</v>
      </c>
      <c r="E81" t="s">
        <v>67</v>
      </c>
      <c r="G81" s="13">
        <f>G78</f>
        <v>19999000</v>
      </c>
      <c r="H81" s="49" t="s">
        <v>203</v>
      </c>
      <c r="I81" s="49" t="s">
        <v>203</v>
      </c>
      <c r="J81" s="9"/>
      <c r="K81" s="49" t="s">
        <v>203</v>
      </c>
      <c r="L81" s="49" t="s">
        <v>203</v>
      </c>
    </row>
    <row r="82" spans="5:12" ht="13.5" thickTop="1">
      <c r="E82" t="s">
        <v>66</v>
      </c>
      <c r="H82" s="9"/>
      <c r="I82" s="9"/>
      <c r="J82" s="9"/>
      <c r="K82" s="9"/>
      <c r="L82" s="9"/>
    </row>
    <row r="83" spans="8:12" ht="12.75">
      <c r="H83" s="9"/>
      <c r="I83" s="9"/>
      <c r="J83" s="9"/>
      <c r="K83" s="9"/>
      <c r="L83" s="9"/>
    </row>
    <row r="84" spans="8:12" ht="12.75">
      <c r="H84" s="9"/>
      <c r="I84" s="9"/>
      <c r="J84" s="9"/>
      <c r="K84" s="9"/>
      <c r="L84" s="9"/>
    </row>
    <row r="85" spans="8:12" ht="12.75">
      <c r="H85" s="9"/>
      <c r="I85" s="9"/>
      <c r="J85" s="9"/>
      <c r="K85" s="9"/>
      <c r="L85" s="9"/>
    </row>
    <row r="86" spans="8:12" ht="12.75">
      <c r="H86" s="9"/>
      <c r="I86" s="9"/>
      <c r="J86" s="9"/>
      <c r="K86" s="9"/>
      <c r="L86" s="9"/>
    </row>
    <row r="87" spans="8:12" ht="12.75">
      <c r="H87" s="9"/>
      <c r="I87" s="9"/>
      <c r="J87" s="9"/>
      <c r="K87" s="9"/>
      <c r="L87" s="9"/>
    </row>
    <row r="88" spans="8:12" ht="12.75">
      <c r="H88" s="9"/>
      <c r="I88" s="9"/>
      <c r="J88" s="9"/>
      <c r="K88" s="9"/>
      <c r="L88" s="9"/>
    </row>
    <row r="89" spans="8:12" ht="12.75">
      <c r="H89" s="9"/>
      <c r="I89" s="9"/>
      <c r="J89" s="9"/>
      <c r="K89" s="9"/>
      <c r="L89" s="9"/>
    </row>
    <row r="90" spans="8:12" ht="12.75">
      <c r="H90" s="9"/>
      <c r="I90" s="9"/>
      <c r="J90" s="9"/>
      <c r="K90" s="9"/>
      <c r="L90" s="9"/>
    </row>
    <row r="91" spans="8:12" ht="12.75">
      <c r="H91" s="9"/>
      <c r="I91" s="9"/>
      <c r="J91" s="9"/>
      <c r="K91" s="9"/>
      <c r="L91" s="9"/>
    </row>
    <row r="92" spans="8:12" ht="12.75">
      <c r="H92" s="9"/>
      <c r="I92" s="9"/>
      <c r="J92" s="9"/>
      <c r="K92" s="9"/>
      <c r="L92" s="9"/>
    </row>
    <row r="93" spans="8:12" ht="12.75">
      <c r="H93" s="9"/>
      <c r="I93" s="9"/>
      <c r="J93" s="9"/>
      <c r="K93" s="9"/>
      <c r="L93" s="9"/>
    </row>
    <row r="94" spans="8:12" ht="12.75">
      <c r="H94" s="9"/>
      <c r="I94" s="9"/>
      <c r="J94" s="9"/>
      <c r="K94" s="9"/>
      <c r="L94" s="9"/>
    </row>
    <row r="95" spans="8:12" ht="12.75">
      <c r="H95" s="9"/>
      <c r="I95" s="9"/>
      <c r="J95" s="9"/>
      <c r="K95" s="9"/>
      <c r="L95" s="9"/>
    </row>
    <row r="96" spans="8:12" ht="12.75">
      <c r="H96" s="9"/>
      <c r="I96" s="9"/>
      <c r="J96" s="9"/>
      <c r="K96" s="9"/>
      <c r="L96" s="9"/>
    </row>
    <row r="97" spans="8:12" ht="12.75">
      <c r="H97" s="9"/>
      <c r="I97" s="9"/>
      <c r="J97" s="9"/>
      <c r="K97" s="9"/>
      <c r="L97" s="9"/>
    </row>
    <row r="98" spans="8:12" ht="12.75">
      <c r="H98" s="9"/>
      <c r="I98" s="9"/>
      <c r="J98" s="9"/>
      <c r="K98" s="9"/>
      <c r="L98" s="9"/>
    </row>
    <row r="99" spans="8:12" ht="12.75">
      <c r="H99" s="9"/>
      <c r="I99" s="9"/>
      <c r="J99" s="9"/>
      <c r="K99" s="9"/>
      <c r="L99" s="9"/>
    </row>
    <row r="100" spans="8:12" ht="12.75">
      <c r="H100" s="9"/>
      <c r="I100" s="9"/>
      <c r="J100" s="9"/>
      <c r="K100" s="9"/>
      <c r="L100" s="9"/>
    </row>
    <row r="101" spans="8:12" ht="12.75">
      <c r="H101" s="9"/>
      <c r="I101" s="9"/>
      <c r="J101" s="9"/>
      <c r="K101" s="9"/>
      <c r="L101" s="9"/>
    </row>
    <row r="102" spans="8:12" ht="12.75">
      <c r="H102" s="9"/>
      <c r="I102" s="9"/>
      <c r="J102" s="9"/>
      <c r="K102" s="9"/>
      <c r="L102" s="9"/>
    </row>
    <row r="103" spans="8:12" ht="12.75">
      <c r="H103" s="9"/>
      <c r="I103" s="9"/>
      <c r="J103" s="9"/>
      <c r="K103" s="9"/>
      <c r="L103" s="9"/>
    </row>
    <row r="104" spans="8:12" ht="12.75">
      <c r="H104" s="9"/>
      <c r="I104" s="9"/>
      <c r="J104" s="9"/>
      <c r="K104" s="9"/>
      <c r="L104" s="9"/>
    </row>
    <row r="105" spans="8:12" ht="12.75">
      <c r="H105" s="9"/>
      <c r="I105" s="9"/>
      <c r="J105" s="9"/>
      <c r="K105" s="9"/>
      <c r="L105" s="9"/>
    </row>
    <row r="106" spans="8:12" ht="12.75">
      <c r="H106" s="9"/>
      <c r="I106" s="9"/>
      <c r="J106" s="9"/>
      <c r="K106" s="9"/>
      <c r="L106" s="9"/>
    </row>
  </sheetData>
  <mergeCells count="9">
    <mergeCell ref="H16:I16"/>
    <mergeCell ref="K16:L16"/>
    <mergeCell ref="B6:L6"/>
    <mergeCell ref="B8:L8"/>
    <mergeCell ref="B11:L11"/>
    <mergeCell ref="B12:L12"/>
    <mergeCell ref="B10:L10"/>
    <mergeCell ref="B7:L7"/>
    <mergeCell ref="B14:L14"/>
  </mergeCells>
  <printOptions horizontalCentered="1"/>
  <pageMargins left="0.75" right="0.75" top="1" bottom="1" header="0.5" footer="0.5"/>
  <pageSetup fitToHeight="2" horizontalDpi="300" verticalDpi="300" orientation="portrait" paperSize="9" scale="60" r:id="rId2"/>
  <headerFooter alignWithMargins="0">
    <oddHeader>&amp;L&amp;8F/n : &amp;F/&amp;A&amp;R&amp;8&amp;D &amp;T</oddHeader>
    <oddFooter>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L75"/>
  <sheetViews>
    <sheetView view="pageBreakPreview" zoomScale="60" workbookViewId="0" topLeftCell="B1">
      <selection activeCell="D82" sqref="D82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.140625" style="0" customWidth="1"/>
    <col min="6" max="6" width="28.00390625" style="0" customWidth="1"/>
    <col min="7" max="7" width="10.7109375" style="0" customWidth="1"/>
    <col min="8" max="8" width="2.00390625" style="0" customWidth="1"/>
    <col min="9" max="9" width="12.28125" style="0" customWidth="1"/>
    <col min="10" max="10" width="10.7109375" style="0" customWidth="1"/>
  </cols>
  <sheetData>
    <row r="6" spans="2:12" ht="15.75">
      <c r="B6" s="51" t="s">
        <v>0</v>
      </c>
      <c r="C6" s="53"/>
      <c r="D6" s="53"/>
      <c r="E6" s="53"/>
      <c r="F6" s="53"/>
      <c r="G6" s="53"/>
      <c r="H6" s="53"/>
      <c r="I6" s="53"/>
      <c r="J6" s="1"/>
      <c r="K6" s="1"/>
      <c r="L6" s="1"/>
    </row>
    <row r="7" spans="2:12" ht="10.5" customHeight="1">
      <c r="B7" s="50" t="s">
        <v>1</v>
      </c>
      <c r="C7" s="53"/>
      <c r="D7" s="53"/>
      <c r="E7" s="53"/>
      <c r="F7" s="53"/>
      <c r="G7" s="53"/>
      <c r="H7" s="53"/>
      <c r="I7" s="53"/>
      <c r="J7" s="1"/>
      <c r="K7" s="1"/>
      <c r="L7" s="1"/>
    </row>
    <row r="8" spans="2:12" ht="15.75">
      <c r="B8" s="54" t="s">
        <v>2</v>
      </c>
      <c r="C8" s="56"/>
      <c r="D8" s="56"/>
      <c r="E8" s="56"/>
      <c r="F8" s="56"/>
      <c r="G8" s="56"/>
      <c r="H8" s="56"/>
      <c r="I8" s="56"/>
      <c r="J8" s="51"/>
      <c r="K8" s="53"/>
      <c r="L8" s="53"/>
    </row>
    <row r="10" spans="2:12" ht="12.75">
      <c r="B10" s="54" t="s">
        <v>3</v>
      </c>
      <c r="C10" s="56"/>
      <c r="D10" s="56"/>
      <c r="E10" s="56"/>
      <c r="F10" s="56"/>
      <c r="G10" s="56"/>
      <c r="H10" s="56"/>
      <c r="I10" s="56"/>
      <c r="J10" s="54"/>
      <c r="K10" s="56"/>
      <c r="L10" s="56"/>
    </row>
    <row r="11" spans="2:12" ht="12.75">
      <c r="B11" s="54" t="s">
        <v>68</v>
      </c>
      <c r="C11" s="56"/>
      <c r="D11" s="56"/>
      <c r="E11" s="56"/>
      <c r="F11" s="56"/>
      <c r="G11" s="56"/>
      <c r="H11" s="56"/>
      <c r="I11" s="56"/>
      <c r="J11" s="3"/>
      <c r="K11" s="5"/>
      <c r="L11" s="5"/>
    </row>
    <row r="12" spans="2:12" ht="12.75">
      <c r="B12" s="54" t="s">
        <v>69</v>
      </c>
      <c r="C12" s="56"/>
      <c r="D12" s="56"/>
      <c r="E12" s="56"/>
      <c r="F12" s="56"/>
      <c r="G12" s="56"/>
      <c r="H12" s="56"/>
      <c r="I12" s="56"/>
      <c r="J12" s="54"/>
      <c r="K12" s="56"/>
      <c r="L12" s="56"/>
    </row>
    <row r="13" spans="2:12" ht="12.75">
      <c r="B13" s="17"/>
      <c r="C13" s="4"/>
      <c r="D13" s="4"/>
      <c r="E13" s="4"/>
      <c r="F13" s="4"/>
      <c r="G13" s="5"/>
      <c r="H13" s="5"/>
      <c r="I13" s="5"/>
      <c r="J13" s="5"/>
      <c r="K13" s="5"/>
      <c r="L13" s="5"/>
    </row>
    <row r="14" spans="7:10" ht="12.75">
      <c r="G14" s="2" t="s">
        <v>70</v>
      </c>
      <c r="H14" s="2"/>
      <c r="I14" s="2" t="s">
        <v>70</v>
      </c>
      <c r="J14" s="2"/>
    </row>
    <row r="15" spans="7:10" ht="12.75">
      <c r="G15" s="2" t="s">
        <v>71</v>
      </c>
      <c r="H15" s="2"/>
      <c r="I15" s="2" t="s">
        <v>72</v>
      </c>
      <c r="J15" s="2"/>
    </row>
    <row r="16" spans="7:10" ht="12.75">
      <c r="G16" s="2" t="s">
        <v>9</v>
      </c>
      <c r="H16" s="2"/>
      <c r="I16" s="2" t="s">
        <v>73</v>
      </c>
      <c r="J16" s="2"/>
    </row>
    <row r="17" spans="7:10" ht="12.75">
      <c r="G17" s="2" t="s">
        <v>13</v>
      </c>
      <c r="H17" s="2"/>
      <c r="I17" s="2" t="s">
        <v>74</v>
      </c>
      <c r="J17" s="2"/>
    </row>
    <row r="18" spans="7:10" ht="12.75">
      <c r="G18" s="6">
        <v>37134</v>
      </c>
      <c r="H18" s="2"/>
      <c r="I18" s="6">
        <v>37042</v>
      </c>
      <c r="J18" s="6"/>
    </row>
    <row r="19" spans="7:10" ht="12.75">
      <c r="G19" s="2" t="s">
        <v>75</v>
      </c>
      <c r="H19" s="2"/>
      <c r="I19" s="2" t="s">
        <v>75</v>
      </c>
      <c r="J19" s="2"/>
    </row>
    <row r="21" spans="2:10" ht="12.75">
      <c r="B21">
        <v>1</v>
      </c>
      <c r="C21" t="s">
        <v>76</v>
      </c>
      <c r="G21" s="9">
        <f>'[1]GRP BS'!Y30/1000</f>
        <v>39546.76468</v>
      </c>
      <c r="H21" s="9"/>
      <c r="I21" s="9">
        <v>40020</v>
      </c>
      <c r="J21" s="9"/>
    </row>
    <row r="22" spans="2:10" ht="12.75">
      <c r="B22">
        <v>2</v>
      </c>
      <c r="C22" t="s">
        <v>77</v>
      </c>
      <c r="G22" s="9">
        <v>0</v>
      </c>
      <c r="H22" s="9"/>
      <c r="I22" s="9">
        <v>0</v>
      </c>
      <c r="J22" s="9"/>
    </row>
    <row r="23" spans="2:10" ht="12.75">
      <c r="B23">
        <v>3</v>
      </c>
      <c r="C23" t="s">
        <v>78</v>
      </c>
      <c r="G23" s="9">
        <v>0</v>
      </c>
      <c r="H23" s="9"/>
      <c r="I23" s="9">
        <v>0</v>
      </c>
      <c r="J23" s="9"/>
    </row>
    <row r="24" spans="2:10" ht="12.75">
      <c r="B24">
        <v>4</v>
      </c>
      <c r="C24" t="s">
        <v>79</v>
      </c>
      <c r="G24" s="9">
        <f>'[1]GRP BS'!Y31/1000</f>
        <v>3975.845</v>
      </c>
      <c r="H24" s="9"/>
      <c r="I24" s="9">
        <v>3976</v>
      </c>
      <c r="J24" s="9"/>
    </row>
    <row r="25" spans="2:10" ht="12.75">
      <c r="B25">
        <v>5</v>
      </c>
      <c r="C25" t="s">
        <v>80</v>
      </c>
      <c r="G25" s="9">
        <f>'[1]GRP BS'!Y29/1000</f>
        <v>3</v>
      </c>
      <c r="H25" s="9"/>
      <c r="I25" s="9">
        <v>3</v>
      </c>
      <c r="J25" s="9"/>
    </row>
    <row r="26" spans="2:10" ht="12.75">
      <c r="B26">
        <v>6</v>
      </c>
      <c r="C26" t="s">
        <v>81</v>
      </c>
      <c r="G26" s="9">
        <f>('[1]GRP BS'!Y32+'[1]GRP BS'!Y33)/1000</f>
        <v>3035.9285</v>
      </c>
      <c r="H26" s="9"/>
      <c r="I26" s="9">
        <v>3095</v>
      </c>
      <c r="J26" s="9"/>
    </row>
    <row r="27" spans="2:10" ht="12.75">
      <c r="B27">
        <v>7</v>
      </c>
      <c r="C27" t="s">
        <v>82</v>
      </c>
      <c r="G27" s="14">
        <v>0</v>
      </c>
      <c r="I27" s="14">
        <v>0</v>
      </c>
      <c r="J27" s="9"/>
    </row>
    <row r="28" spans="2:10" ht="12.75">
      <c r="B28">
        <v>8</v>
      </c>
      <c r="C28" t="s">
        <v>83</v>
      </c>
      <c r="G28" s="14">
        <v>0</v>
      </c>
      <c r="I28" s="14">
        <v>0</v>
      </c>
      <c r="J28" s="9"/>
    </row>
    <row r="29" spans="7:10" ht="12.75">
      <c r="G29" s="9"/>
      <c r="H29" s="9"/>
      <c r="I29" s="9"/>
      <c r="J29" s="9"/>
    </row>
    <row r="30" spans="2:10" ht="12.75">
      <c r="B30">
        <v>9</v>
      </c>
      <c r="C30" t="s">
        <v>84</v>
      </c>
      <c r="G30" s="9"/>
      <c r="H30" s="9"/>
      <c r="I30" s="9"/>
      <c r="J30" s="9"/>
    </row>
    <row r="31" spans="4:10" ht="12.75">
      <c r="D31" s="18" t="s">
        <v>85</v>
      </c>
      <c r="G31" s="19">
        <f>ROUND('[1]GRP BS'!Y10/1000,0)</f>
        <v>113</v>
      </c>
      <c r="H31" s="9"/>
      <c r="I31" s="19">
        <v>113</v>
      </c>
      <c r="J31" s="20"/>
    </row>
    <row r="32" spans="4:10" ht="12.75">
      <c r="D32" s="18" t="s">
        <v>86</v>
      </c>
      <c r="G32" s="21">
        <f>ROUND('[1]GRP BS'!Y7/1000,0)</f>
        <v>7703</v>
      </c>
      <c r="H32" s="9"/>
      <c r="I32" s="21">
        <v>8084</v>
      </c>
      <c r="J32" s="20"/>
    </row>
    <row r="33" spans="4:10" ht="12.75">
      <c r="D33" s="18" t="s">
        <v>87</v>
      </c>
      <c r="G33" s="21">
        <v>0</v>
      </c>
      <c r="H33" s="9"/>
      <c r="I33" s="21">
        <v>0</v>
      </c>
      <c r="J33" s="20"/>
    </row>
    <row r="34" spans="4:10" ht="12.75">
      <c r="D34" s="18" t="s">
        <v>88</v>
      </c>
      <c r="G34" s="21">
        <f>ROUND('[1]GRP BS'!Y6/1000,0)</f>
        <v>322</v>
      </c>
      <c r="H34" s="9"/>
      <c r="I34" s="21">
        <v>943</v>
      </c>
      <c r="J34" s="20"/>
    </row>
    <row r="35" spans="4:10" ht="12.75">
      <c r="D35" s="18" t="s">
        <v>204</v>
      </c>
      <c r="G35" s="22">
        <f>ROUND(('[1]GRP BS'!Y8+'[1]GRP BS'!Y11)/1000,0)</f>
        <v>2371</v>
      </c>
      <c r="H35" s="9"/>
      <c r="I35" s="22">
        <v>1262</v>
      </c>
      <c r="J35" s="20"/>
    </row>
    <row r="36" spans="4:10" ht="12.75">
      <c r="D36" s="18"/>
      <c r="G36" s="23">
        <f>SUM(G31:G35)</f>
        <v>10509</v>
      </c>
      <c r="H36" s="9"/>
      <c r="I36" s="23">
        <f>SUM(I31:I35)</f>
        <v>10402</v>
      </c>
      <c r="J36" s="20"/>
    </row>
    <row r="37" spans="7:10" ht="12.75">
      <c r="G37" s="9"/>
      <c r="H37" s="9"/>
      <c r="I37" s="9"/>
      <c r="J37" s="9"/>
    </row>
    <row r="38" spans="2:10" ht="12.75">
      <c r="B38">
        <v>10</v>
      </c>
      <c r="C38" t="s">
        <v>89</v>
      </c>
      <c r="G38" s="9"/>
      <c r="H38" s="9"/>
      <c r="I38" s="9"/>
      <c r="J38" s="9"/>
    </row>
    <row r="39" spans="4:10" ht="12.75">
      <c r="D39" s="18" t="s">
        <v>90</v>
      </c>
      <c r="G39" s="19">
        <f>ROUND('[1]GRP BS'!Y17/1000,0)</f>
        <v>2335</v>
      </c>
      <c r="H39" s="9"/>
      <c r="I39" s="19">
        <v>2235</v>
      </c>
      <c r="J39" s="9"/>
    </row>
    <row r="40" spans="4:10" ht="12.75">
      <c r="D40" s="18" t="s">
        <v>91</v>
      </c>
      <c r="G40" s="21">
        <f>ROUND(('[1]GRP BS'!Y18+'[1]GRP BS'!Y19+'[1]GRP BS'!Y21+'[1]GRP BS'!Y23)/1000,0)</f>
        <v>2197</v>
      </c>
      <c r="H40" s="9"/>
      <c r="I40" s="21">
        <v>2154</v>
      </c>
      <c r="J40" s="9"/>
    </row>
    <row r="41" spans="4:10" ht="12.75">
      <c r="D41" s="18" t="s">
        <v>92</v>
      </c>
      <c r="G41" s="21">
        <f>ROUND(('[1]GRP BS'!Y16+'[1]GRP BS'!Y24)/1000,0)</f>
        <v>12847</v>
      </c>
      <c r="H41" s="9"/>
      <c r="I41" s="21">
        <v>11857</v>
      </c>
      <c r="J41" s="20"/>
    </row>
    <row r="42" spans="4:10" ht="12.75">
      <c r="D42" s="18" t="s">
        <v>93</v>
      </c>
      <c r="G42" s="21">
        <f>ROUND('[1]GRP BS'!Y20/1000,0)</f>
        <v>52</v>
      </c>
      <c r="H42" s="9"/>
      <c r="I42" s="21">
        <v>653</v>
      </c>
      <c r="J42" s="20"/>
    </row>
    <row r="43" spans="4:10" ht="12.75">
      <c r="D43" s="18" t="s">
        <v>94</v>
      </c>
      <c r="G43" s="24">
        <f>'[1]GRP BS'!Y21/1000</f>
        <v>0</v>
      </c>
      <c r="H43" s="25"/>
      <c r="I43" s="24">
        <v>0</v>
      </c>
      <c r="J43" s="20"/>
    </row>
    <row r="44" spans="4:10" ht="12.75">
      <c r="D44" s="18" t="s">
        <v>95</v>
      </c>
      <c r="G44" s="22">
        <f>ROUND('[1]GRP BS'!Y22/1000,0)</f>
        <v>170</v>
      </c>
      <c r="H44" s="9"/>
      <c r="I44" s="22">
        <v>170</v>
      </c>
      <c r="J44" s="20"/>
    </row>
    <row r="45" spans="4:10" ht="12.75">
      <c r="D45" s="18"/>
      <c r="G45" s="23">
        <f>SUM(G39:G44)</f>
        <v>17601</v>
      </c>
      <c r="H45" s="9"/>
      <c r="I45" s="23">
        <f>SUM(I39:I44)</f>
        <v>17069</v>
      </c>
      <c r="J45" s="20"/>
    </row>
    <row r="46" spans="7:10" ht="12.75">
      <c r="G46" s="9"/>
      <c r="H46" s="9"/>
      <c r="I46" s="9"/>
      <c r="J46" s="9"/>
    </row>
    <row r="47" spans="2:11" ht="12.75">
      <c r="B47">
        <v>11</v>
      </c>
      <c r="C47" t="s">
        <v>96</v>
      </c>
      <c r="G47" s="20">
        <f>G36-G45</f>
        <v>-7092</v>
      </c>
      <c r="H47" s="20"/>
      <c r="I47" s="20">
        <f>I36-I45</f>
        <v>-6667</v>
      </c>
      <c r="J47" s="13"/>
      <c r="K47" s="13"/>
    </row>
    <row r="48" spans="7:11" ht="12.75">
      <c r="G48" s="20"/>
      <c r="H48" s="9"/>
      <c r="I48" s="20"/>
      <c r="J48" s="13"/>
      <c r="K48" s="13"/>
    </row>
    <row r="49" spans="6:11" ht="13.5" thickBot="1">
      <c r="F49" s="13"/>
      <c r="G49" s="26">
        <f>SUM(G21:G28)+G47</f>
        <v>39469.53818</v>
      </c>
      <c r="H49" s="9"/>
      <c r="I49" s="26">
        <f>SUM(I21:I28)+I47</f>
        <v>40427</v>
      </c>
      <c r="J49" s="13"/>
      <c r="K49" s="13"/>
    </row>
    <row r="50" spans="7:9" ht="13.5" thickTop="1">
      <c r="G50" s="9"/>
      <c r="H50" s="9"/>
      <c r="I50" s="9"/>
    </row>
    <row r="51" spans="2:9" ht="12.75">
      <c r="B51">
        <v>12</v>
      </c>
      <c r="C51" t="s">
        <v>97</v>
      </c>
      <c r="G51" s="9"/>
      <c r="H51" s="9"/>
      <c r="I51" s="9"/>
    </row>
    <row r="52" spans="3:9" ht="12.75">
      <c r="C52" t="s">
        <v>98</v>
      </c>
      <c r="G52" s="9">
        <f>'[1]GRP BS'!Y43/1000</f>
        <v>19999</v>
      </c>
      <c r="H52" s="9"/>
      <c r="I52" s="9">
        <v>19999</v>
      </c>
    </row>
    <row r="53" spans="3:9" ht="12.75">
      <c r="C53" t="s">
        <v>99</v>
      </c>
      <c r="G53" s="9"/>
      <c r="H53" s="9"/>
      <c r="I53" s="9"/>
    </row>
    <row r="54" spans="4:9" ht="12.75">
      <c r="D54" s="18" t="s">
        <v>100</v>
      </c>
      <c r="G54" s="9">
        <v>0</v>
      </c>
      <c r="H54" s="9"/>
      <c r="I54" s="9">
        <v>0</v>
      </c>
    </row>
    <row r="55" spans="4:9" ht="12.75">
      <c r="D55" s="18" t="s">
        <v>101</v>
      </c>
      <c r="G55" s="9">
        <f>'[1]GRP BS'!Y45/1000</f>
        <v>0</v>
      </c>
      <c r="H55" s="9"/>
      <c r="I55" s="9">
        <v>0</v>
      </c>
    </row>
    <row r="56" spans="4:9" ht="12.75">
      <c r="D56" s="18" t="s">
        <v>102</v>
      </c>
      <c r="G56" s="9">
        <f>'[1]GRP BS'!Y47/1000</f>
        <v>0</v>
      </c>
      <c r="H56" s="9"/>
      <c r="I56" s="9">
        <v>0</v>
      </c>
    </row>
    <row r="57" spans="4:9" ht="12.75">
      <c r="D57" s="18" t="s">
        <v>103</v>
      </c>
      <c r="G57" s="9">
        <v>0</v>
      </c>
      <c r="H57" s="9"/>
      <c r="I57" s="9">
        <v>0</v>
      </c>
    </row>
    <row r="58" spans="4:9" ht="12.75">
      <c r="D58" s="18" t="s">
        <v>104</v>
      </c>
      <c r="G58" s="9">
        <f>'[1]GRP BS'!Y44/1000</f>
        <v>8633.14084</v>
      </c>
      <c r="H58" s="9"/>
      <c r="I58" s="9">
        <v>9231</v>
      </c>
    </row>
    <row r="59" spans="4:9" ht="12.75">
      <c r="D59" s="18" t="s">
        <v>105</v>
      </c>
      <c r="G59" s="12">
        <v>0</v>
      </c>
      <c r="H59" s="9"/>
      <c r="I59" s="12">
        <v>0</v>
      </c>
    </row>
    <row r="60" spans="4:9" ht="12.75">
      <c r="D60" s="18"/>
      <c r="G60" s="9">
        <f>SUM(G52:G59)</f>
        <v>28632.14084</v>
      </c>
      <c r="H60" s="9"/>
      <c r="I60" s="9">
        <f>SUM(I52:I59)</f>
        <v>29230</v>
      </c>
    </row>
    <row r="61" spans="7:9" ht="12.75">
      <c r="G61" s="9"/>
      <c r="H61" s="9"/>
      <c r="I61" s="9"/>
    </row>
    <row r="62" spans="2:9" ht="12.75">
      <c r="B62">
        <v>13</v>
      </c>
      <c r="C62" t="s">
        <v>106</v>
      </c>
      <c r="G62" s="9">
        <f>-ROUND('[1]GRP BS'!Y38/1000,0)</f>
        <v>679</v>
      </c>
      <c r="H62" s="9"/>
      <c r="I62" s="9">
        <v>635</v>
      </c>
    </row>
    <row r="63" spans="2:9" ht="12.75">
      <c r="B63">
        <v>14</v>
      </c>
      <c r="C63" t="s">
        <v>107</v>
      </c>
      <c r="G63" s="9">
        <f>-ROUND('[1]GRP BS'!Y36/1000,0)</f>
        <v>8453</v>
      </c>
      <c r="H63" s="9"/>
      <c r="I63" s="9">
        <v>8934</v>
      </c>
    </row>
    <row r="64" spans="2:12" ht="12.75">
      <c r="B64">
        <v>15</v>
      </c>
      <c r="C64" t="s">
        <v>108</v>
      </c>
      <c r="G64" s="9">
        <f>-ROUND(('[1]GRP BS'!Y34+'[1]GRP BS'!Y35)/1000,0)+1</f>
        <v>1013</v>
      </c>
      <c r="H64" s="9"/>
      <c r="I64" s="9">
        <f>935</f>
        <v>935</v>
      </c>
      <c r="J64" s="13"/>
      <c r="K64" s="13"/>
      <c r="L64" s="13"/>
    </row>
    <row r="65" spans="2:12" ht="12.75">
      <c r="B65">
        <v>16</v>
      </c>
      <c r="C65" t="s">
        <v>109</v>
      </c>
      <c r="G65" s="9">
        <f>-'[1]GRP BS'!Y37/1000</f>
        <v>693</v>
      </c>
      <c r="H65" s="9"/>
      <c r="I65" s="9">
        <v>693</v>
      </c>
      <c r="J65" s="13"/>
      <c r="K65" s="13"/>
      <c r="L65" s="13"/>
    </row>
    <row r="66" spans="7:12" ht="13.5" thickBot="1">
      <c r="G66" s="26">
        <f>SUM(G60:G65)</f>
        <v>39470.14084</v>
      </c>
      <c r="H66" s="9"/>
      <c r="I66" s="26">
        <f>SUM(I60:I65)</f>
        <v>40427</v>
      </c>
      <c r="J66" s="13">
        <f>I49-I66</f>
        <v>0</v>
      </c>
      <c r="K66" s="13"/>
      <c r="L66" s="13"/>
    </row>
    <row r="67" spans="7:10" ht="13.5" thickTop="1">
      <c r="G67" s="27"/>
      <c r="H67" s="27"/>
      <c r="I67" s="27"/>
      <c r="J67" s="9"/>
    </row>
    <row r="68" spans="2:10" ht="12.75">
      <c r="B68">
        <v>17</v>
      </c>
      <c r="C68" t="s">
        <v>110</v>
      </c>
      <c r="G68" s="28">
        <f>G74/G75</f>
        <v>1.2798746107305365</v>
      </c>
      <c r="H68" s="9"/>
      <c r="I68" s="28">
        <f>I74/I75</f>
        <v>1.3068153407670384</v>
      </c>
      <c r="J68" s="9"/>
    </row>
    <row r="69" spans="7:10" ht="12.75">
      <c r="G69" s="9"/>
      <c r="H69" s="9"/>
      <c r="I69" s="9"/>
      <c r="J69" s="9"/>
    </row>
    <row r="70" spans="7:10" ht="12.75" hidden="1">
      <c r="G70" s="9"/>
      <c r="H70" s="9"/>
      <c r="I70" s="9"/>
      <c r="J70" s="9"/>
    </row>
    <row r="71" spans="4:10" ht="12.75" hidden="1">
      <c r="D71" s="29" t="s">
        <v>111</v>
      </c>
      <c r="E71" s="30"/>
      <c r="F71" s="30"/>
      <c r="G71" s="19">
        <f>SUM(G52:G59)</f>
        <v>28632.14084</v>
      </c>
      <c r="H71" s="31"/>
      <c r="I71" s="19">
        <f>SUM(I52:I59)</f>
        <v>29230</v>
      </c>
      <c r="J71" s="20"/>
    </row>
    <row r="72" spans="4:10" ht="12.75" hidden="1">
      <c r="D72" s="32" t="s">
        <v>112</v>
      </c>
      <c r="E72" s="33"/>
      <c r="F72" s="33"/>
      <c r="G72" s="21"/>
      <c r="H72" s="20"/>
      <c r="I72" s="21"/>
      <c r="J72" s="20"/>
    </row>
    <row r="73" spans="4:10" ht="12.75" hidden="1">
      <c r="D73" s="32" t="s">
        <v>113</v>
      </c>
      <c r="E73" s="33"/>
      <c r="F73" s="33"/>
      <c r="G73" s="22">
        <f>G26</f>
        <v>3035.9285</v>
      </c>
      <c r="H73" s="20"/>
      <c r="I73" s="22">
        <f>I26</f>
        <v>3095</v>
      </c>
      <c r="J73" s="20"/>
    </row>
    <row r="74" spans="4:10" ht="12.75" hidden="1">
      <c r="D74" s="32" t="s">
        <v>114</v>
      </c>
      <c r="E74" s="33"/>
      <c r="F74" s="33"/>
      <c r="G74" s="34">
        <f>G71-G73</f>
        <v>25596.21234</v>
      </c>
      <c r="H74" s="33"/>
      <c r="I74" s="34">
        <f>I71-I73</f>
        <v>26135</v>
      </c>
      <c r="J74" s="20"/>
    </row>
    <row r="75" spans="4:10" ht="12.75" hidden="1">
      <c r="D75" s="35" t="s">
        <v>115</v>
      </c>
      <c r="E75" s="36"/>
      <c r="F75" s="36"/>
      <c r="G75" s="37">
        <f>G52</f>
        <v>19999</v>
      </c>
      <c r="H75" s="36"/>
      <c r="I75" s="37">
        <f>I52</f>
        <v>19999</v>
      </c>
      <c r="J75" s="38"/>
    </row>
    <row r="76" ht="12.75" hidden="1"/>
  </sheetData>
  <mergeCells count="9">
    <mergeCell ref="B12:I12"/>
    <mergeCell ref="J12:L12"/>
    <mergeCell ref="B6:I6"/>
    <mergeCell ref="B8:I8"/>
    <mergeCell ref="J8:L8"/>
    <mergeCell ref="B10:I10"/>
    <mergeCell ref="J10:L10"/>
    <mergeCell ref="B11:I11"/>
    <mergeCell ref="B7:I7"/>
  </mergeCells>
  <printOptions horizontalCentered="1"/>
  <pageMargins left="0.75" right="0.75" top="1" bottom="1" header="0.5" footer="0.5"/>
  <pageSetup fitToHeight="1" fitToWidth="1" horizontalDpi="300" verticalDpi="300" orientation="portrait" paperSize="9" scale="76" r:id="rId2"/>
  <headerFooter alignWithMargins="0">
    <oddHeader>&amp;L&amp;8F/n : &amp;F/&amp;A&amp;R&amp;8&amp;D &amp;T</oddHeader>
    <oddFooter>&amp;R&amp;8Page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K136"/>
  <sheetViews>
    <sheetView tabSelected="1" view="pageBreakPreview" zoomScale="60" workbookViewId="0" topLeftCell="A1">
      <selection activeCell="C118" sqref="C11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4.28125" style="0" customWidth="1"/>
    <col min="5" max="5" width="23.7109375" style="0" customWidth="1"/>
    <col min="6" max="6" width="10.57421875" style="0" customWidth="1"/>
    <col min="7" max="7" width="15.57421875" style="0" customWidth="1"/>
    <col min="8" max="8" width="2.57421875" style="0" customWidth="1"/>
    <col min="9" max="9" width="13.28125" style="0" customWidth="1"/>
    <col min="10" max="10" width="15.57421875" style="0" customWidth="1"/>
  </cols>
  <sheetData>
    <row r="6" spans="2:10" ht="15.75">
      <c r="B6" s="51" t="s">
        <v>0</v>
      </c>
      <c r="C6" s="53"/>
      <c r="D6" s="53"/>
      <c r="E6" s="53"/>
      <c r="F6" s="53"/>
      <c r="G6" s="53"/>
      <c r="H6" s="53"/>
      <c r="I6" s="53"/>
      <c r="J6" s="53"/>
    </row>
    <row r="7" spans="2:10" ht="12.75">
      <c r="B7" s="50" t="s">
        <v>1</v>
      </c>
      <c r="C7" s="50"/>
      <c r="D7" s="50"/>
      <c r="E7" s="50"/>
      <c r="F7" s="50"/>
      <c r="G7" s="50"/>
      <c r="H7" s="50"/>
      <c r="I7" s="50"/>
      <c r="J7" s="50"/>
    </row>
    <row r="8" spans="2:10" ht="12.75">
      <c r="B8" s="54" t="s">
        <v>2</v>
      </c>
      <c r="C8" s="56"/>
      <c r="D8" s="56"/>
      <c r="E8" s="56"/>
      <c r="F8" s="56"/>
      <c r="G8" s="56"/>
      <c r="H8" s="56"/>
      <c r="I8" s="56"/>
      <c r="J8" s="53"/>
    </row>
    <row r="10" spans="2:10" ht="12.75">
      <c r="B10" s="54" t="s">
        <v>3</v>
      </c>
      <c r="C10" s="56"/>
      <c r="D10" s="56"/>
      <c r="E10" s="56"/>
      <c r="F10" s="56"/>
      <c r="G10" s="56"/>
      <c r="H10" s="56"/>
      <c r="I10" s="56"/>
      <c r="J10" s="53"/>
    </row>
    <row r="11" spans="2:10" ht="12.75">
      <c r="B11" s="54" t="s">
        <v>116</v>
      </c>
      <c r="C11" s="56"/>
      <c r="D11" s="56"/>
      <c r="E11" s="56"/>
      <c r="F11" s="56"/>
      <c r="G11" s="56"/>
      <c r="H11" s="56"/>
      <c r="I11" s="56"/>
      <c r="J11" s="53"/>
    </row>
    <row r="12" spans="2:10" ht="12.75">
      <c r="B12" s="54" t="s">
        <v>117</v>
      </c>
      <c r="C12" s="56"/>
      <c r="D12" s="56"/>
      <c r="E12" s="56"/>
      <c r="F12" s="56"/>
      <c r="G12" s="56"/>
      <c r="H12" s="56"/>
      <c r="I12" s="56"/>
      <c r="J12" s="53"/>
    </row>
    <row r="14" spans="2:3" ht="12.75">
      <c r="B14" s="39">
        <v>1</v>
      </c>
      <c r="C14" s="39" t="s">
        <v>118</v>
      </c>
    </row>
    <row r="15" ht="12.75">
      <c r="C15" t="s">
        <v>119</v>
      </c>
    </row>
    <row r="16" ht="12.75">
      <c r="C16" t="s">
        <v>120</v>
      </c>
    </row>
    <row r="18" spans="2:3" ht="12.75">
      <c r="B18" s="39">
        <v>2</v>
      </c>
      <c r="C18" s="39" t="s">
        <v>121</v>
      </c>
    </row>
    <row r="19" spans="2:3" ht="12.75">
      <c r="B19" s="39"/>
      <c r="C19" s="40" t="s">
        <v>122</v>
      </c>
    </row>
    <row r="21" spans="2:10" ht="12.75">
      <c r="B21" s="39">
        <v>3</v>
      </c>
      <c r="C21" s="39" t="s">
        <v>123</v>
      </c>
      <c r="F21" s="9"/>
      <c r="G21" s="9"/>
      <c r="H21" s="9"/>
      <c r="I21" s="9"/>
      <c r="J21" s="9"/>
    </row>
    <row r="22" spans="3:10" ht="12.75">
      <c r="C22" t="s">
        <v>124</v>
      </c>
      <c r="F22" s="9"/>
      <c r="G22" s="9"/>
      <c r="H22" s="9"/>
      <c r="I22" s="9"/>
      <c r="J22" s="9"/>
    </row>
    <row r="23" spans="6:10" ht="12.75">
      <c r="F23" s="9"/>
      <c r="G23" s="9"/>
      <c r="H23" s="9"/>
      <c r="I23" s="9"/>
      <c r="J23" s="9"/>
    </row>
    <row r="24" spans="2:10" ht="12.75">
      <c r="B24" s="39">
        <v>4</v>
      </c>
      <c r="C24" s="39" t="s">
        <v>125</v>
      </c>
      <c r="F24" s="9"/>
      <c r="G24" s="9"/>
      <c r="H24" s="9"/>
      <c r="I24" s="9"/>
      <c r="J24" s="9"/>
    </row>
    <row r="25" spans="3:10" ht="12.75">
      <c r="C25" t="s">
        <v>126</v>
      </c>
      <c r="F25" s="9"/>
      <c r="G25" s="9"/>
      <c r="H25" s="9"/>
      <c r="I25" s="9"/>
      <c r="J25" s="9"/>
    </row>
    <row r="26" spans="6:10" ht="12.75">
      <c r="F26" s="57" t="s">
        <v>7</v>
      </c>
      <c r="G26" s="57"/>
      <c r="H26" s="41"/>
      <c r="I26" s="57" t="s">
        <v>8</v>
      </c>
      <c r="J26" s="57"/>
    </row>
    <row r="27" spans="6:10" ht="12.75">
      <c r="F27" s="41" t="s">
        <v>9</v>
      </c>
      <c r="G27" s="41" t="s">
        <v>10</v>
      </c>
      <c r="H27" s="41"/>
      <c r="I27" s="41" t="s">
        <v>9</v>
      </c>
      <c r="J27" s="41" t="s">
        <v>10</v>
      </c>
    </row>
    <row r="28" spans="6:10" ht="12.75">
      <c r="F28" s="41" t="s">
        <v>75</v>
      </c>
      <c r="G28" s="41" t="s">
        <v>75</v>
      </c>
      <c r="H28" s="9"/>
      <c r="I28" s="41" t="s">
        <v>75</v>
      </c>
      <c r="J28" s="41" t="s">
        <v>75</v>
      </c>
    </row>
    <row r="29" spans="6:10" ht="12.75">
      <c r="F29" s="9"/>
      <c r="G29" s="9"/>
      <c r="H29" s="9"/>
      <c r="I29" s="9"/>
      <c r="J29" s="9"/>
    </row>
    <row r="30" spans="3:10" ht="12.75">
      <c r="C30" t="s">
        <v>127</v>
      </c>
      <c r="F30" s="42">
        <f>'[1]GRP P&amp;L'!Z30/1000</f>
        <v>120</v>
      </c>
      <c r="G30" s="9">
        <f>-'[1]FY2001 P&amp;L'!L22/1000</f>
        <v>237</v>
      </c>
      <c r="H30" s="9"/>
      <c r="I30" s="9">
        <f>'[1]GRP P&amp;L'!Y30/1000</f>
        <v>120</v>
      </c>
      <c r="J30" s="14">
        <f>-'[1]FY2001 P&amp;L'!L22/1000</f>
        <v>237</v>
      </c>
    </row>
    <row r="31" spans="3:10" ht="12.75">
      <c r="C31" t="s">
        <v>128</v>
      </c>
      <c r="F31" s="42">
        <v>0</v>
      </c>
      <c r="G31" s="43">
        <v>0</v>
      </c>
      <c r="H31" s="9"/>
      <c r="I31" s="9">
        <v>0</v>
      </c>
      <c r="J31" s="9">
        <v>0</v>
      </c>
    </row>
    <row r="32" spans="3:10" ht="12.75">
      <c r="C32" t="s">
        <v>109</v>
      </c>
      <c r="F32" s="42">
        <v>0</v>
      </c>
      <c r="G32" s="43">
        <v>0</v>
      </c>
      <c r="H32" s="9"/>
      <c r="I32" s="9">
        <v>0</v>
      </c>
      <c r="J32" s="9">
        <v>0</v>
      </c>
    </row>
    <row r="33" spans="6:10" ht="13.5" thickBot="1">
      <c r="F33" s="44">
        <f>SUM(F30:F32)</f>
        <v>120</v>
      </c>
      <c r="G33" s="44">
        <f>SUM(G30:G32)</f>
        <v>237</v>
      </c>
      <c r="H33" s="9"/>
      <c r="I33" s="44">
        <f>SUM(I30:I32)</f>
        <v>120</v>
      </c>
      <c r="J33" s="44">
        <f>SUM(J30:J32)</f>
        <v>237</v>
      </c>
    </row>
    <row r="34" spans="6:10" ht="13.5" thickTop="1">
      <c r="F34" s="9"/>
      <c r="G34" s="9"/>
      <c r="H34" s="9"/>
      <c r="I34" s="9"/>
      <c r="J34" s="9"/>
    </row>
    <row r="35" spans="3:10" ht="12.75">
      <c r="C35" t="s">
        <v>129</v>
      </c>
      <c r="F35" s="9"/>
      <c r="G35" s="9"/>
      <c r="H35" s="9"/>
      <c r="I35" s="9"/>
      <c r="J35" s="9"/>
    </row>
    <row r="36" spans="6:10" ht="12.75">
      <c r="F36" s="9"/>
      <c r="G36" s="9"/>
      <c r="H36" s="9"/>
      <c r="I36" s="9"/>
      <c r="J36" s="9"/>
    </row>
    <row r="37" spans="2:10" ht="12.75">
      <c r="B37" s="39">
        <v>5</v>
      </c>
      <c r="C37" s="39" t="s">
        <v>130</v>
      </c>
      <c r="F37" s="9"/>
      <c r="G37" s="9"/>
      <c r="H37" s="9"/>
      <c r="I37" s="9"/>
      <c r="J37" s="9"/>
    </row>
    <row r="38" spans="3:10" ht="12.75">
      <c r="C38" t="s">
        <v>131</v>
      </c>
      <c r="F38" s="9"/>
      <c r="G38" s="9"/>
      <c r="H38" s="9"/>
      <c r="I38" s="9"/>
      <c r="J38" s="9"/>
    </row>
    <row r="39" spans="6:10" ht="12.75">
      <c r="F39" s="9"/>
      <c r="G39" s="9"/>
      <c r="H39" s="9"/>
      <c r="I39" s="9"/>
      <c r="J39" s="9"/>
    </row>
    <row r="40" spans="2:10" ht="12.75">
      <c r="B40" s="39">
        <v>6</v>
      </c>
      <c r="C40" s="39" t="s">
        <v>132</v>
      </c>
      <c r="F40" s="9"/>
      <c r="G40" s="9"/>
      <c r="H40" s="9"/>
      <c r="I40" s="9"/>
      <c r="J40" s="9"/>
    </row>
    <row r="41" spans="3:10" ht="12.75">
      <c r="C41" t="s">
        <v>133</v>
      </c>
      <c r="F41" s="9"/>
      <c r="G41" s="9"/>
      <c r="H41" s="9"/>
      <c r="I41" s="9"/>
      <c r="J41" s="9"/>
    </row>
    <row r="42" spans="3:10" ht="12.75">
      <c r="C42" t="s">
        <v>134</v>
      </c>
      <c r="F42" s="9"/>
      <c r="G42" s="9"/>
      <c r="H42" s="9"/>
      <c r="I42" s="9"/>
      <c r="J42" s="9"/>
    </row>
    <row r="43" spans="6:10" ht="12.75">
      <c r="F43" s="9"/>
      <c r="G43" s="9"/>
      <c r="H43" s="9"/>
      <c r="I43" s="9"/>
      <c r="J43" s="9"/>
    </row>
    <row r="44" spans="2:10" ht="12.75">
      <c r="B44" s="39">
        <v>7</v>
      </c>
      <c r="C44" s="39" t="s">
        <v>135</v>
      </c>
      <c r="F44" s="9"/>
      <c r="G44" s="9"/>
      <c r="H44" s="9"/>
      <c r="I44" s="9"/>
      <c r="J44" s="9"/>
    </row>
    <row r="45" spans="2:10" ht="12.75">
      <c r="B45" s="39"/>
      <c r="C45" s="40" t="s">
        <v>136</v>
      </c>
      <c r="F45" s="9"/>
      <c r="G45" s="9"/>
      <c r="H45" s="9"/>
      <c r="I45" s="9"/>
      <c r="J45" s="9"/>
    </row>
    <row r="46" spans="6:10" ht="12.75">
      <c r="F46" s="9"/>
      <c r="G46" s="9"/>
      <c r="H46" s="9"/>
      <c r="I46" s="9"/>
      <c r="J46" s="9"/>
    </row>
    <row r="47" spans="2:10" ht="12.75">
      <c r="B47" s="39">
        <v>8</v>
      </c>
      <c r="C47" s="39" t="s">
        <v>137</v>
      </c>
      <c r="F47" s="9"/>
      <c r="G47" s="9"/>
      <c r="H47" s="9"/>
      <c r="I47" s="9"/>
      <c r="J47" s="9"/>
    </row>
    <row r="48" spans="2:10" ht="12.75">
      <c r="B48" s="39"/>
      <c r="C48" s="40" t="s">
        <v>138</v>
      </c>
      <c r="D48" s="40"/>
      <c r="F48" s="9"/>
      <c r="G48" s="9"/>
      <c r="H48" s="9"/>
      <c r="I48" s="9"/>
      <c r="J48" s="9"/>
    </row>
    <row r="49" spans="2:10" ht="12.75">
      <c r="B49" s="39"/>
      <c r="C49" s="40" t="s">
        <v>139</v>
      </c>
      <c r="D49" s="40" t="s">
        <v>140</v>
      </c>
      <c r="F49" s="9"/>
      <c r="G49" s="9"/>
      <c r="H49" s="9"/>
      <c r="I49" s="9"/>
      <c r="J49" s="9"/>
    </row>
    <row r="50" spans="2:10" ht="12.75">
      <c r="B50" s="39"/>
      <c r="C50" s="40"/>
      <c r="D50" s="40" t="s">
        <v>141</v>
      </c>
      <c r="F50" s="9"/>
      <c r="G50" s="9"/>
      <c r="H50" s="9"/>
      <c r="I50" s="9"/>
      <c r="J50" s="9"/>
    </row>
    <row r="51" spans="2:10" ht="12.75">
      <c r="B51" s="39"/>
      <c r="C51" s="40" t="s">
        <v>142</v>
      </c>
      <c r="D51" s="40" t="s">
        <v>143</v>
      </c>
      <c r="F51" s="9"/>
      <c r="G51" s="9"/>
      <c r="H51" s="9"/>
      <c r="I51" s="9"/>
      <c r="J51" s="9"/>
    </row>
    <row r="52" spans="2:10" ht="12.75">
      <c r="B52" s="39"/>
      <c r="C52" s="40"/>
      <c r="D52" s="40" t="s">
        <v>144</v>
      </c>
      <c r="F52" s="9"/>
      <c r="G52" s="9"/>
      <c r="H52" s="9"/>
      <c r="I52" s="9"/>
      <c r="J52" s="9"/>
    </row>
    <row r="53" spans="2:10" ht="12.75">
      <c r="B53" s="39"/>
      <c r="C53" s="40"/>
      <c r="D53" s="40" t="s">
        <v>145</v>
      </c>
      <c r="F53" s="9"/>
      <c r="G53" s="9"/>
      <c r="H53" s="9"/>
      <c r="I53" s="9"/>
      <c r="J53" s="9"/>
    </row>
    <row r="54" spans="2:10" ht="12.75">
      <c r="B54" s="39"/>
      <c r="C54" s="40" t="s">
        <v>146</v>
      </c>
      <c r="D54" s="40" t="s">
        <v>147</v>
      </c>
      <c r="F54" s="9"/>
      <c r="G54" s="9"/>
      <c r="H54" s="9"/>
      <c r="I54" s="9"/>
      <c r="J54" s="9"/>
    </row>
    <row r="55" spans="2:10" ht="12.75">
      <c r="B55" s="39"/>
      <c r="C55" s="40"/>
      <c r="D55" s="40" t="s">
        <v>148</v>
      </c>
      <c r="F55" s="9"/>
      <c r="G55" s="9"/>
      <c r="H55" s="9"/>
      <c r="I55" s="9"/>
      <c r="J55" s="9"/>
    </row>
    <row r="56" spans="2:10" ht="12.75">
      <c r="B56" s="39"/>
      <c r="C56" s="40" t="s">
        <v>149</v>
      </c>
      <c r="D56" s="40"/>
      <c r="F56" s="9"/>
      <c r="G56" s="9"/>
      <c r="H56" s="9"/>
      <c r="I56" s="9"/>
      <c r="J56" s="9"/>
    </row>
    <row r="57" spans="2:10" ht="12.75">
      <c r="B57" s="39"/>
      <c r="C57" s="40" t="s">
        <v>150</v>
      </c>
      <c r="D57" s="40"/>
      <c r="F57" s="9"/>
      <c r="G57" s="9"/>
      <c r="H57" s="9"/>
      <c r="I57" s="9"/>
      <c r="J57" s="9"/>
    </row>
    <row r="58" spans="6:10" ht="12.75">
      <c r="F58" s="9"/>
      <c r="G58" s="9"/>
      <c r="H58" s="9"/>
      <c r="I58" s="9"/>
      <c r="J58" s="9"/>
    </row>
    <row r="59" spans="2:10" ht="12.75">
      <c r="B59" s="39">
        <v>9</v>
      </c>
      <c r="C59" s="39" t="s">
        <v>151</v>
      </c>
      <c r="F59" s="9"/>
      <c r="G59" s="9"/>
      <c r="H59" s="9"/>
      <c r="I59" s="9"/>
      <c r="J59" s="9"/>
    </row>
    <row r="60" spans="3:10" ht="12.75">
      <c r="C60" t="s">
        <v>152</v>
      </c>
      <c r="F60" s="9"/>
      <c r="G60" s="9"/>
      <c r="H60" s="9"/>
      <c r="I60" s="9"/>
      <c r="J60" s="9"/>
    </row>
    <row r="61" spans="6:10" ht="12.75">
      <c r="F61" s="9"/>
      <c r="G61" s="9"/>
      <c r="H61" s="9"/>
      <c r="I61" s="9"/>
      <c r="J61" s="9"/>
    </row>
    <row r="62" spans="2:10" ht="12.75">
      <c r="B62" s="39">
        <v>10</v>
      </c>
      <c r="C62" s="39" t="s">
        <v>153</v>
      </c>
      <c r="F62" s="9"/>
      <c r="G62" s="9"/>
      <c r="H62" s="9"/>
      <c r="I62" s="9"/>
      <c r="J62" s="9"/>
    </row>
    <row r="63" spans="3:10" ht="12.75">
      <c r="C63" t="s">
        <v>154</v>
      </c>
      <c r="F63" s="9"/>
      <c r="G63" s="9"/>
      <c r="H63" s="9"/>
      <c r="I63" s="9"/>
      <c r="J63" s="9"/>
    </row>
    <row r="64" spans="6:10" ht="12.75">
      <c r="F64" s="9"/>
      <c r="G64" s="9"/>
      <c r="H64" s="9"/>
      <c r="I64" s="9"/>
      <c r="J64" s="9"/>
    </row>
    <row r="65" spans="6:10" ht="12.75">
      <c r="F65" s="41" t="s">
        <v>155</v>
      </c>
      <c r="G65" s="41" t="s">
        <v>156</v>
      </c>
      <c r="H65" s="45"/>
      <c r="I65" s="41" t="s">
        <v>157</v>
      </c>
      <c r="J65" s="9"/>
    </row>
    <row r="66" spans="6:10" ht="12.75">
      <c r="F66" s="41" t="s">
        <v>75</v>
      </c>
      <c r="G66" s="41" t="s">
        <v>75</v>
      </c>
      <c r="H66" s="45"/>
      <c r="I66" s="41" t="s">
        <v>75</v>
      </c>
      <c r="J66" s="9"/>
    </row>
    <row r="67" spans="3:10" ht="12.75">
      <c r="C67" s="39" t="s">
        <v>158</v>
      </c>
      <c r="F67" s="9"/>
      <c r="G67" s="9"/>
      <c r="H67" s="9"/>
      <c r="I67" s="9"/>
      <c r="J67" s="9"/>
    </row>
    <row r="68" spans="6:10" ht="12.75">
      <c r="F68" s="9"/>
      <c r="G68" s="9"/>
      <c r="H68" s="9"/>
      <c r="I68" s="9"/>
      <c r="J68" s="9"/>
    </row>
    <row r="69" spans="4:10" ht="12.75">
      <c r="D69" t="s">
        <v>159</v>
      </c>
      <c r="F69" s="9">
        <f>'[1]Workings'!F49/1000</f>
        <v>8031.946</v>
      </c>
      <c r="G69" s="9">
        <f>'[1]Workings'!G49/1000</f>
        <v>421.028</v>
      </c>
      <c r="H69" s="9"/>
      <c r="I69" s="9">
        <f>G69+F69</f>
        <v>8452.974</v>
      </c>
      <c r="J69" s="9"/>
    </row>
    <row r="70" spans="4:10" ht="12.75">
      <c r="D70" t="s">
        <v>160</v>
      </c>
      <c r="F70" s="9">
        <f>'[1]Workings'!F50/1000</f>
        <v>0</v>
      </c>
      <c r="G70" s="9">
        <f>'[1]Workings'!G50/1000</f>
        <v>0</v>
      </c>
      <c r="H70" s="9"/>
      <c r="I70" s="9">
        <f>G70+F70</f>
        <v>0</v>
      </c>
      <c r="J70" s="9"/>
    </row>
    <row r="71" spans="6:10" ht="12.75">
      <c r="F71" s="23">
        <f>F70+F69</f>
        <v>8031.946</v>
      </c>
      <c r="G71" s="23">
        <f>G70+G69</f>
        <v>421.028</v>
      </c>
      <c r="H71" s="9"/>
      <c r="I71" s="23">
        <f>I70+I69</f>
        <v>8452.974</v>
      </c>
      <c r="J71" s="9"/>
    </row>
    <row r="72" spans="3:10" ht="12.75">
      <c r="C72" s="39" t="s">
        <v>161</v>
      </c>
      <c r="F72" s="9"/>
      <c r="G72" s="9"/>
      <c r="H72" s="9"/>
      <c r="I72" s="9"/>
      <c r="J72" s="9"/>
    </row>
    <row r="73" spans="6:10" ht="12.75">
      <c r="F73" s="9"/>
      <c r="G73" s="9"/>
      <c r="H73" s="9"/>
      <c r="I73" s="9"/>
      <c r="J73" s="9"/>
    </row>
    <row r="74" spans="4:10" ht="12.75">
      <c r="D74" t="s">
        <v>159</v>
      </c>
      <c r="F74" s="9">
        <f>'[1]Workings'!F54/1000</f>
        <v>2028.848</v>
      </c>
      <c r="G74" s="9">
        <f>'[1]Workings'!G54/1000</f>
        <v>129.108</v>
      </c>
      <c r="H74" s="9"/>
      <c r="I74" s="9">
        <f>G74+F74</f>
        <v>2157.956</v>
      </c>
      <c r="J74" s="9"/>
    </row>
    <row r="75" spans="4:10" ht="12.75">
      <c r="D75" t="s">
        <v>160</v>
      </c>
      <c r="F75" s="9">
        <f>'[1]Workings'!F55/1000</f>
        <v>5435.985</v>
      </c>
      <c r="G75" s="9">
        <f>'[1]Workings'!G55/1000</f>
        <v>5253.154</v>
      </c>
      <c r="H75" s="9"/>
      <c r="I75" s="9">
        <f>G75+F75</f>
        <v>10689.139</v>
      </c>
      <c r="J75" s="9"/>
    </row>
    <row r="76" spans="6:10" ht="12.75">
      <c r="F76" s="23">
        <f>F75+F74</f>
        <v>7464.833</v>
      </c>
      <c r="G76" s="23">
        <f>G75+G74</f>
        <v>5382.262000000001</v>
      </c>
      <c r="H76" s="9"/>
      <c r="I76" s="23">
        <f>I75+I74</f>
        <v>12847.095</v>
      </c>
      <c r="J76" s="9"/>
    </row>
    <row r="77" spans="6:10" ht="12.75">
      <c r="F77" s="31"/>
      <c r="G77" s="31"/>
      <c r="H77" s="9"/>
      <c r="I77" s="31"/>
      <c r="J77" s="9"/>
    </row>
    <row r="78" spans="3:11" ht="13.5" thickBot="1">
      <c r="C78" s="39" t="s">
        <v>157</v>
      </c>
      <c r="F78" s="26">
        <f>F76+F71</f>
        <v>15496.778999999999</v>
      </c>
      <c r="G78" s="26">
        <f>G76+G71</f>
        <v>5803.290000000001</v>
      </c>
      <c r="H78" s="9"/>
      <c r="I78" s="26">
        <f>I76+I71</f>
        <v>21300.069</v>
      </c>
      <c r="J78" s="9"/>
      <c r="K78" s="13">
        <f>I78-G78-F78</f>
        <v>0</v>
      </c>
    </row>
    <row r="79" spans="3:11" ht="13.5" thickTop="1">
      <c r="C79" s="39"/>
      <c r="F79" s="20"/>
      <c r="G79" s="20"/>
      <c r="H79" s="9"/>
      <c r="I79" s="20"/>
      <c r="J79" s="9"/>
      <c r="K79" s="13"/>
    </row>
    <row r="80" spans="3:11" ht="12.75">
      <c r="C80" s="40" t="s">
        <v>162</v>
      </c>
      <c r="F80" s="20"/>
      <c r="G80" s="20"/>
      <c r="H80" s="9"/>
      <c r="I80" s="20"/>
      <c r="J80" s="9"/>
      <c r="K80" s="13"/>
    </row>
    <row r="81" spans="3:11" ht="12.75">
      <c r="C81" s="40" t="s">
        <v>163</v>
      </c>
      <c r="F81" s="20"/>
      <c r="G81" s="20"/>
      <c r="H81" s="9"/>
      <c r="I81" s="20"/>
      <c r="J81" s="9"/>
      <c r="K81" s="13"/>
    </row>
    <row r="82" spans="6:10" ht="12.75">
      <c r="F82" s="20"/>
      <c r="G82" s="20"/>
      <c r="H82" s="9"/>
      <c r="I82" s="20"/>
      <c r="J82" s="9"/>
    </row>
    <row r="83" spans="2:10" ht="12.75">
      <c r="B83" s="39">
        <v>11</v>
      </c>
      <c r="C83" s="39" t="s">
        <v>164</v>
      </c>
      <c r="F83" s="9"/>
      <c r="G83" s="9"/>
      <c r="H83" s="9"/>
      <c r="I83" s="9"/>
      <c r="J83" s="9"/>
    </row>
    <row r="84" spans="3:10" ht="12.75">
      <c r="C84" t="s">
        <v>165</v>
      </c>
      <c r="F84" s="9"/>
      <c r="G84" s="9"/>
      <c r="H84" s="9"/>
      <c r="I84" s="9"/>
      <c r="J84" s="9"/>
    </row>
    <row r="85" spans="3:10" ht="12.75">
      <c r="C85" t="s">
        <v>166</v>
      </c>
      <c r="F85" s="9"/>
      <c r="G85" s="9"/>
      <c r="H85" s="9"/>
      <c r="I85" s="9"/>
      <c r="J85" s="9"/>
    </row>
    <row r="86" spans="3:10" ht="12.75">
      <c r="C86" t="s">
        <v>167</v>
      </c>
      <c r="F86" s="9"/>
      <c r="G86" s="9"/>
      <c r="H86" s="9"/>
      <c r="I86" s="9"/>
      <c r="J86" s="9"/>
    </row>
    <row r="87" spans="3:10" ht="12.75">
      <c r="C87" t="s">
        <v>168</v>
      </c>
      <c r="F87" s="9"/>
      <c r="G87" s="9"/>
      <c r="H87" s="9"/>
      <c r="I87" s="9"/>
      <c r="J87" s="9"/>
    </row>
    <row r="88" spans="6:10" ht="12.75">
      <c r="F88" s="9"/>
      <c r="G88" s="9"/>
      <c r="H88" s="9"/>
      <c r="I88" s="9"/>
      <c r="J88" s="9"/>
    </row>
    <row r="89" spans="2:10" ht="12.75">
      <c r="B89" s="39">
        <v>12</v>
      </c>
      <c r="C89" s="39" t="s">
        <v>169</v>
      </c>
      <c r="F89" s="9"/>
      <c r="G89" s="9"/>
      <c r="H89" s="9"/>
      <c r="I89" s="9"/>
      <c r="J89" s="9"/>
    </row>
    <row r="90" spans="3:10" ht="12.75">
      <c r="C90" t="s">
        <v>170</v>
      </c>
      <c r="F90" s="9"/>
      <c r="G90" s="9"/>
      <c r="H90" s="9"/>
      <c r="I90" s="9"/>
      <c r="J90" s="9"/>
    </row>
    <row r="91" spans="6:10" ht="12.75">
      <c r="F91" s="9"/>
      <c r="G91" s="9"/>
      <c r="H91" s="9"/>
      <c r="I91" s="9"/>
      <c r="J91" s="9"/>
    </row>
    <row r="92" spans="2:10" ht="12.75">
      <c r="B92" s="39">
        <v>13</v>
      </c>
      <c r="C92" s="39" t="s">
        <v>171</v>
      </c>
      <c r="F92" s="9"/>
      <c r="G92" s="9"/>
      <c r="H92" s="9"/>
      <c r="I92" s="9"/>
      <c r="J92" s="9"/>
    </row>
    <row r="93" spans="3:10" ht="12.75">
      <c r="C93" t="s">
        <v>172</v>
      </c>
      <c r="F93" s="9"/>
      <c r="G93" s="9"/>
      <c r="H93" s="9"/>
      <c r="I93" s="9"/>
      <c r="J93" s="9"/>
    </row>
    <row r="94" spans="6:10" ht="12.75">
      <c r="F94" s="9"/>
      <c r="G94" s="9"/>
      <c r="H94" s="9"/>
      <c r="I94" s="9"/>
      <c r="J94" s="9"/>
    </row>
    <row r="95" spans="2:10" ht="12.75">
      <c r="B95" s="39">
        <v>14</v>
      </c>
      <c r="C95" s="39" t="s">
        <v>173</v>
      </c>
      <c r="F95" s="9"/>
      <c r="G95" s="9"/>
      <c r="H95" s="9"/>
      <c r="I95" s="9"/>
      <c r="J95" s="9"/>
    </row>
    <row r="96" spans="3:10" ht="12.75">
      <c r="C96" t="s">
        <v>174</v>
      </c>
      <c r="F96" s="9"/>
      <c r="G96" s="9"/>
      <c r="H96" s="9"/>
      <c r="I96" s="9"/>
      <c r="J96" s="9"/>
    </row>
    <row r="97" spans="3:10" ht="12.75">
      <c r="C97" t="s">
        <v>175</v>
      </c>
      <c r="F97" s="9"/>
      <c r="G97" s="9"/>
      <c r="H97" s="9"/>
      <c r="I97" s="9"/>
      <c r="J97" s="9"/>
    </row>
    <row r="98" spans="6:10" ht="12.75">
      <c r="F98" s="9"/>
      <c r="G98" s="9"/>
      <c r="H98" s="9"/>
      <c r="I98" s="9"/>
      <c r="J98" s="9"/>
    </row>
    <row r="99" spans="2:10" ht="12.75">
      <c r="B99" s="39">
        <v>15</v>
      </c>
      <c r="C99" s="39" t="s">
        <v>176</v>
      </c>
      <c r="F99" s="9"/>
      <c r="G99" s="9"/>
      <c r="H99" s="9"/>
      <c r="I99" s="9"/>
      <c r="J99" s="9"/>
    </row>
    <row r="100" spans="2:10" ht="12.75">
      <c r="B100" s="39"/>
      <c r="C100" s="39" t="s">
        <v>13</v>
      </c>
      <c r="F100" s="9"/>
      <c r="G100" s="9"/>
      <c r="H100" s="9"/>
      <c r="I100" s="9"/>
      <c r="J100" s="9"/>
    </row>
    <row r="101" spans="2:10" ht="12.75">
      <c r="B101" s="39"/>
      <c r="C101" s="40" t="s">
        <v>177</v>
      </c>
      <c r="F101" s="9"/>
      <c r="G101" s="9"/>
      <c r="H101" s="9"/>
      <c r="I101" s="9"/>
      <c r="J101" s="9"/>
    </row>
    <row r="102" spans="2:10" ht="12.75">
      <c r="B102" s="39"/>
      <c r="C102" s="46" t="s">
        <v>178</v>
      </c>
      <c r="F102" s="9"/>
      <c r="G102" s="9"/>
      <c r="H102" s="9"/>
      <c r="I102" s="9"/>
      <c r="J102" s="9"/>
    </row>
    <row r="103" spans="3:10" ht="12.75">
      <c r="C103" s="40" t="s">
        <v>179</v>
      </c>
      <c r="F103" s="9"/>
      <c r="G103" s="9"/>
      <c r="H103" s="9"/>
      <c r="I103" s="9"/>
      <c r="J103" s="9"/>
    </row>
    <row r="104" spans="3:10" ht="12.75">
      <c r="C104" s="40"/>
      <c r="F104" s="9"/>
      <c r="G104" s="9"/>
      <c r="H104" s="9"/>
      <c r="I104" s="9"/>
      <c r="J104" s="9"/>
    </row>
    <row r="105" spans="2:10" ht="12.75">
      <c r="B105" s="39">
        <v>16</v>
      </c>
      <c r="C105" s="39" t="s">
        <v>180</v>
      </c>
      <c r="F105" s="47"/>
      <c r="G105" s="9"/>
      <c r="H105" s="9"/>
      <c r="I105" s="9"/>
      <c r="J105" s="9"/>
    </row>
    <row r="106" spans="3:10" ht="12.75">
      <c r="C106" t="s">
        <v>181</v>
      </c>
      <c r="F106" s="9"/>
      <c r="G106" s="9"/>
      <c r="H106" s="9"/>
      <c r="I106" s="9"/>
      <c r="J106" s="9"/>
    </row>
    <row r="107" spans="3:10" ht="12.75">
      <c r="C107" t="s">
        <v>182</v>
      </c>
      <c r="F107" s="9"/>
      <c r="G107" s="9"/>
      <c r="H107" s="9"/>
      <c r="I107" s="9"/>
      <c r="J107" s="9"/>
    </row>
    <row r="108" spans="3:10" ht="12.75">
      <c r="C108" t="s">
        <v>183</v>
      </c>
      <c r="F108" s="9"/>
      <c r="G108" s="9"/>
      <c r="H108" s="9"/>
      <c r="I108" s="9"/>
      <c r="J108" s="9"/>
    </row>
    <row r="109" spans="3:10" ht="12.75">
      <c r="C109" s="48" t="s">
        <v>184</v>
      </c>
      <c r="F109" s="9"/>
      <c r="G109" s="9"/>
      <c r="H109" s="9"/>
      <c r="I109" s="9"/>
      <c r="J109" s="9"/>
    </row>
    <row r="110" spans="3:10" ht="12.75">
      <c r="C110" t="s">
        <v>185</v>
      </c>
      <c r="F110" s="9"/>
      <c r="G110" s="9"/>
      <c r="H110" s="9"/>
      <c r="I110" s="9"/>
      <c r="J110" s="9"/>
    </row>
    <row r="111" spans="3:10" ht="12.75">
      <c r="C111" t="s">
        <v>186</v>
      </c>
      <c r="F111" s="9"/>
      <c r="G111" s="9"/>
      <c r="H111" s="9"/>
      <c r="I111" s="9"/>
      <c r="J111" s="9"/>
    </row>
    <row r="112" spans="6:10" ht="12.75">
      <c r="F112" s="9"/>
      <c r="G112" s="9"/>
      <c r="H112" s="9"/>
      <c r="I112" s="9"/>
      <c r="J112" s="9"/>
    </row>
    <row r="113" spans="2:10" ht="12.75">
      <c r="B113" s="39">
        <v>17</v>
      </c>
      <c r="C113" s="39" t="s">
        <v>187</v>
      </c>
      <c r="F113" s="9"/>
      <c r="G113" s="9"/>
      <c r="H113" s="9"/>
      <c r="I113" s="9"/>
      <c r="J113" s="9"/>
    </row>
    <row r="114" spans="3:10" ht="12.75">
      <c r="C114" t="s">
        <v>188</v>
      </c>
      <c r="F114" s="9"/>
      <c r="G114" s="9"/>
      <c r="H114" s="9"/>
      <c r="I114" s="9"/>
      <c r="J114" s="9"/>
    </row>
    <row r="115" spans="3:10" ht="12.75">
      <c r="C115" t="s">
        <v>189</v>
      </c>
      <c r="F115" s="9"/>
      <c r="G115" s="9"/>
      <c r="H115" s="9"/>
      <c r="I115" s="9"/>
      <c r="J115" s="9"/>
    </row>
    <row r="116" spans="6:10" ht="12.75">
      <c r="F116" s="9"/>
      <c r="G116" s="9"/>
      <c r="H116" s="9"/>
      <c r="I116" s="9"/>
      <c r="J116" s="9"/>
    </row>
    <row r="117" spans="2:10" ht="12.75">
      <c r="B117" s="39">
        <v>18</v>
      </c>
      <c r="C117" s="39" t="s">
        <v>205</v>
      </c>
      <c r="F117" s="9"/>
      <c r="G117" s="9"/>
      <c r="H117" s="9"/>
      <c r="I117" s="9"/>
      <c r="J117" s="9"/>
    </row>
    <row r="118" spans="3:10" ht="12.75">
      <c r="C118" t="s">
        <v>206</v>
      </c>
      <c r="F118" s="9"/>
      <c r="G118" s="9"/>
      <c r="H118" s="9"/>
      <c r="I118" s="9"/>
      <c r="J118" s="9"/>
    </row>
    <row r="119" spans="6:10" ht="12.75">
      <c r="F119" s="9"/>
      <c r="G119" s="9"/>
      <c r="H119" s="9"/>
      <c r="I119" s="9"/>
      <c r="J119" s="9"/>
    </row>
    <row r="120" spans="2:10" ht="12.75">
      <c r="B120" s="39">
        <v>19</v>
      </c>
      <c r="C120" s="39" t="s">
        <v>190</v>
      </c>
      <c r="F120" s="9"/>
      <c r="G120" s="9"/>
      <c r="H120" s="9"/>
      <c r="I120" s="9"/>
      <c r="J120" s="9"/>
    </row>
    <row r="121" spans="2:10" ht="12.75">
      <c r="B121" s="39"/>
      <c r="C121" s="40" t="s">
        <v>191</v>
      </c>
      <c r="F121" s="9"/>
      <c r="G121" s="9"/>
      <c r="H121" s="9"/>
      <c r="I121" s="9"/>
      <c r="J121" s="9"/>
    </row>
    <row r="122" spans="2:10" ht="12.75">
      <c r="B122" s="39"/>
      <c r="C122" s="40" t="s">
        <v>192</v>
      </c>
      <c r="F122" s="9"/>
      <c r="G122" s="9"/>
      <c r="H122" s="9"/>
      <c r="I122" s="9"/>
      <c r="J122" s="9"/>
    </row>
    <row r="123" spans="2:10" ht="12.75">
      <c r="B123" s="39"/>
      <c r="C123" s="40" t="s">
        <v>193</v>
      </c>
      <c r="F123" s="9"/>
      <c r="G123" s="9"/>
      <c r="H123" s="9"/>
      <c r="I123" s="9"/>
      <c r="J123" s="9"/>
    </row>
    <row r="124" spans="2:10" ht="12.75">
      <c r="B124" s="39"/>
      <c r="C124" s="40" t="s">
        <v>194</v>
      </c>
      <c r="F124" s="9"/>
      <c r="G124" s="9"/>
      <c r="H124" s="9"/>
      <c r="I124" s="9"/>
      <c r="J124" s="9"/>
    </row>
    <row r="125" spans="2:10" ht="12.75">
      <c r="B125" s="39"/>
      <c r="C125" s="40" t="s">
        <v>195</v>
      </c>
      <c r="F125" s="9"/>
      <c r="G125" s="9"/>
      <c r="H125" s="9"/>
      <c r="I125" s="9"/>
      <c r="J125" s="9"/>
    </row>
    <row r="126" spans="2:3" ht="12.75">
      <c r="B126" s="39"/>
      <c r="C126" s="40" t="s">
        <v>196</v>
      </c>
    </row>
    <row r="127" spans="2:3" ht="12.75">
      <c r="B127" s="39"/>
      <c r="C127" s="40"/>
    </row>
    <row r="128" spans="2:3" ht="12.75">
      <c r="B128" s="39">
        <v>20</v>
      </c>
      <c r="C128" s="39" t="s">
        <v>197</v>
      </c>
    </row>
    <row r="129" spans="2:3" ht="12.75">
      <c r="B129" s="39"/>
      <c r="C129" s="40" t="s">
        <v>198</v>
      </c>
    </row>
    <row r="130" spans="2:3" ht="12.75">
      <c r="B130" s="39"/>
      <c r="C130" s="40"/>
    </row>
    <row r="131" spans="2:3" ht="12.75">
      <c r="B131" s="39">
        <v>21</v>
      </c>
      <c r="C131" s="39" t="s">
        <v>199</v>
      </c>
    </row>
    <row r="132" spans="2:3" ht="12.75">
      <c r="B132" s="39"/>
      <c r="C132" s="40" t="s">
        <v>200</v>
      </c>
    </row>
    <row r="133" spans="2:3" ht="12.75">
      <c r="B133" s="39"/>
      <c r="C133" s="40"/>
    </row>
    <row r="134" spans="2:3" ht="12.75">
      <c r="B134" s="39"/>
      <c r="C134" s="40"/>
    </row>
    <row r="135" ht="12.75">
      <c r="B135" t="s">
        <v>201</v>
      </c>
    </row>
    <row r="136" ht="12.75">
      <c r="B136" t="s">
        <v>202</v>
      </c>
    </row>
  </sheetData>
  <mergeCells count="8">
    <mergeCell ref="B12:J12"/>
    <mergeCell ref="F26:G26"/>
    <mergeCell ref="I26:J26"/>
    <mergeCell ref="B6:J6"/>
    <mergeCell ref="B8:J8"/>
    <mergeCell ref="B10:J10"/>
    <mergeCell ref="B11:J11"/>
    <mergeCell ref="B7:J7"/>
  </mergeCells>
  <printOptions/>
  <pageMargins left="0.75" right="0.75" top="1" bottom="1" header="0.5" footer="0.5"/>
  <pageSetup fitToHeight="6" horizontalDpi="300" verticalDpi="300" orientation="portrait" paperSize="9" scale="84" r:id="rId2"/>
  <headerFooter alignWithMargins="0">
    <oddHeader>&amp;L&amp;8F/n : &amp;F/&amp;A&amp;R&amp;8&amp;D &amp;T</oddHeader>
    <oddFooter>&amp;R&amp;8Page &amp;P of &amp;N</oddFooter>
  </headerFooter>
  <rowBreaks count="2" manualBreakCount="2">
    <brk id="61" max="9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 Teck</dc:creator>
  <cp:keywords/>
  <dc:description/>
  <cp:lastModifiedBy>fayer</cp:lastModifiedBy>
  <cp:lastPrinted>2001-10-24T09:11:57Z</cp:lastPrinted>
  <dcterms:created xsi:type="dcterms:W3CDTF">2001-10-24T08:04:53Z</dcterms:created>
  <dcterms:modified xsi:type="dcterms:W3CDTF">2001-10-24T08:43:12Z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